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bam\Downloads\"/>
    </mc:Choice>
  </mc:AlternateContent>
  <xr:revisionPtr revIDLastSave="0" documentId="13_ncr:1_{3B6B8505-CF9B-4246-A1BB-32E9F98C486C}" xr6:coauthVersionLast="47" xr6:coauthVersionMax="47" xr10:uidLastSave="{00000000-0000-0000-0000-000000000000}"/>
  <bookViews>
    <workbookView xWindow="-120" yWindow="-120" windowWidth="29040" windowHeight="15840" tabRatio="601" xr2:uid="{00000000-000D-0000-FFFF-FFFF00000000}"/>
  </bookViews>
  <sheets>
    <sheet name="I rok" sheetId="4" r:id="rId1"/>
    <sheet name="II rok" sheetId="8" r:id="rId2"/>
    <sheet name="III rok" sheetId="9" r:id="rId3"/>
    <sheet name="IV rok" sheetId="10" r:id="rId4"/>
    <sheet name="V rok" sheetId="11" r:id="rId5"/>
    <sheet name="VI rok" sheetId="13" r:id="rId6"/>
    <sheet name="RAZEM" sheetId="14" state="hidden" r:id="rId7"/>
    <sheet name=" razem plan" sheetId="18" r:id="rId8"/>
    <sheet name="fakultety 1" sheetId="21" state="hidden" r:id="rId9"/>
    <sheet name="FAKULTETY " sheetId="20" state="hidden" r:id="rId10"/>
    <sheet name="KRAUM" sheetId="16" state="hidden" r:id="rId11"/>
    <sheet name="FAKULTETY" sheetId="5" state="hidden" r:id="rId12"/>
  </sheets>
  <externalReferences>
    <externalReference r:id="rId13"/>
    <externalReference r:id="rId14"/>
    <externalReference r:id="rId15"/>
  </externalReferences>
  <definedNames>
    <definedName name="_Toc382231539" localSheetId="10">KRAUM!$N$142</definedName>
    <definedName name="_Toc382231550" localSheetId="10">KRAUM!$B$111</definedName>
    <definedName name="_Toc382231561" localSheetId="10">KRAUM!$B$62</definedName>
    <definedName name="_xlnm.Print_Area" localSheetId="7">' razem plan'!$A$1:$K$133</definedName>
    <definedName name="_xlnm.Print_Area" localSheetId="0">'I rok'!$A$1:$AE$84</definedName>
    <definedName name="_xlnm.Print_Area" localSheetId="1">'II rok'!$A$1:$AE$94</definedName>
    <definedName name="_xlnm.Print_Area" localSheetId="2">'III rok'!$A$1:$AE$76</definedName>
    <definedName name="_xlnm.Print_Area" localSheetId="3">'IV rok'!$A$1:$AE$80</definedName>
    <definedName name="_xlnm.Print_Area" localSheetId="4">'V rok'!$A$1:$AE$103</definedName>
    <definedName name="_xlnm.Print_Area" localSheetId="5">'VI rok'!$A$1:$AE$36</definedName>
    <definedName name="_xlnm.Print_Titles" localSheetId="11">FAKULTETY!$3:$6</definedName>
    <definedName name="_xlnm.Print_Titles" localSheetId="9">'FAKULTETY '!$3:$6</definedName>
    <definedName name="_xlnm.Print_Titles" localSheetId="0">'I rok'!$5:$9</definedName>
    <definedName name="_xlnm.Print_Titles" localSheetId="1">'II rok'!$5:$9</definedName>
    <definedName name="_xlnm.Print_Titles" localSheetId="2">'III rok'!$5:$9</definedName>
    <definedName name="_xlnm.Print_Titles" localSheetId="3">'IV rok'!$6:$9</definedName>
    <definedName name="_xlnm.Print_Titles" localSheetId="6">RAZEM!$4:$4</definedName>
    <definedName name="_xlnm.Print_Titles" localSheetId="4">'V rok'!$6:$9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7" i="18" l="1"/>
  <c r="G127" i="18"/>
  <c r="H127" i="18"/>
  <c r="I127" i="18"/>
  <c r="J127" i="18"/>
  <c r="K127" i="18"/>
  <c r="E127" i="18"/>
  <c r="F96" i="18"/>
  <c r="G96" i="18"/>
  <c r="I96" i="18"/>
  <c r="AD55" i="4"/>
  <c r="AA55" i="4"/>
  <c r="Z55" i="4"/>
  <c r="Y55" i="4"/>
  <c r="Z56" i="4"/>
  <c r="AE12" i="10"/>
  <c r="X12" i="10"/>
  <c r="W12" i="10"/>
  <c r="V12" i="10"/>
  <c r="U12" i="10"/>
  <c r="T12" i="10"/>
  <c r="S12" i="10"/>
  <c r="R12" i="10"/>
  <c r="Q12" i="10"/>
  <c r="P12" i="10"/>
  <c r="O12" i="10"/>
  <c r="N12" i="10"/>
  <c r="M12" i="10"/>
  <c r="L12" i="10"/>
  <c r="K12" i="10"/>
  <c r="J12" i="10"/>
  <c r="I12" i="10"/>
  <c r="H12" i="10"/>
  <c r="G12" i="10"/>
  <c r="AD11" i="10"/>
  <c r="AD12" i="10" s="1"/>
  <c r="AC11" i="10"/>
  <c r="AC12" i="10" s="1"/>
  <c r="AB11" i="10"/>
  <c r="AB12" i="10" s="1"/>
  <c r="AA11" i="10"/>
  <c r="AA12" i="10" s="1"/>
  <c r="Z11" i="10"/>
  <c r="Q45" i="8"/>
  <c r="R45" i="8"/>
  <c r="S45" i="8"/>
  <c r="T45" i="8"/>
  <c r="U45" i="8"/>
  <c r="V45" i="8"/>
  <c r="W45" i="8"/>
  <c r="X45" i="8"/>
  <c r="P45" i="8"/>
  <c r="H45" i="8"/>
  <c r="I45" i="8"/>
  <c r="J45" i="8"/>
  <c r="K45" i="8"/>
  <c r="L45" i="8"/>
  <c r="M45" i="8"/>
  <c r="N45" i="8"/>
  <c r="O45" i="8"/>
  <c r="G45" i="8"/>
  <c r="H37" i="8"/>
  <c r="I37" i="8"/>
  <c r="J37" i="8"/>
  <c r="K37" i="8"/>
  <c r="L37" i="8"/>
  <c r="M37" i="8"/>
  <c r="N37" i="8"/>
  <c r="O37" i="8"/>
  <c r="P37" i="8"/>
  <c r="Q37" i="8"/>
  <c r="R37" i="8"/>
  <c r="S37" i="8"/>
  <c r="T37" i="8"/>
  <c r="U37" i="8"/>
  <c r="U46" i="8" s="1"/>
  <c r="V37" i="8"/>
  <c r="W37" i="8"/>
  <c r="X37" i="8"/>
  <c r="G37" i="8"/>
  <c r="H33" i="8"/>
  <c r="I33" i="8"/>
  <c r="J33" i="8"/>
  <c r="K33" i="8"/>
  <c r="L33" i="8"/>
  <c r="M33" i="8"/>
  <c r="N33" i="8"/>
  <c r="O33" i="8"/>
  <c r="P33" i="8"/>
  <c r="Q33" i="8"/>
  <c r="R33" i="8"/>
  <c r="S33" i="8"/>
  <c r="T33" i="8"/>
  <c r="U33" i="8"/>
  <c r="V33" i="8"/>
  <c r="W33" i="8"/>
  <c r="X33" i="8"/>
  <c r="G33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G29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G24" i="8"/>
  <c r="H20" i="8"/>
  <c r="I20" i="8"/>
  <c r="J20" i="8"/>
  <c r="K20" i="8"/>
  <c r="L20" i="8"/>
  <c r="M20" i="8"/>
  <c r="N20" i="8"/>
  <c r="O20" i="8"/>
  <c r="P20" i="8"/>
  <c r="Q20" i="8"/>
  <c r="Q46" i="8" s="1"/>
  <c r="R20" i="8"/>
  <c r="R46" i="8" s="1"/>
  <c r="S20" i="8"/>
  <c r="T20" i="8"/>
  <c r="U20" i="8"/>
  <c r="V20" i="8"/>
  <c r="W20" i="8"/>
  <c r="X20" i="8"/>
  <c r="AE20" i="8"/>
  <c r="G20" i="8"/>
  <c r="G15" i="8"/>
  <c r="AE54" i="4"/>
  <c r="E14" i="18"/>
  <c r="H15" i="8"/>
  <c r="I15" i="8"/>
  <c r="J15" i="8"/>
  <c r="K15" i="8"/>
  <c r="L15" i="8"/>
  <c r="M15" i="8"/>
  <c r="N15" i="8"/>
  <c r="O15" i="8"/>
  <c r="O46" i="8" s="1"/>
  <c r="P15" i="8"/>
  <c r="P46" i="8" s="1"/>
  <c r="Q15" i="8"/>
  <c r="R15" i="8"/>
  <c r="S15" i="8"/>
  <c r="S46" i="8" s="1"/>
  <c r="T15" i="8"/>
  <c r="U15" i="8"/>
  <c r="V15" i="8"/>
  <c r="W15" i="8"/>
  <c r="X15" i="8"/>
  <c r="X46" i="8" s="1"/>
  <c r="G15" i="4"/>
  <c r="Y71" i="11"/>
  <c r="Z71" i="11"/>
  <c r="AA71" i="11"/>
  <c r="AB71" i="11"/>
  <c r="AC71" i="11"/>
  <c r="AD71" i="11"/>
  <c r="AE71" i="11"/>
  <c r="G23" i="10"/>
  <c r="G41" i="10"/>
  <c r="Y60" i="9"/>
  <c r="Z60" i="9"/>
  <c r="AA60" i="9"/>
  <c r="AB60" i="9"/>
  <c r="AC60" i="9"/>
  <c r="AD60" i="9"/>
  <c r="AE60" i="9"/>
  <c r="Y63" i="8"/>
  <c r="Z63" i="8"/>
  <c r="AA63" i="8"/>
  <c r="AB63" i="8"/>
  <c r="AC63" i="8"/>
  <c r="AD63" i="8"/>
  <c r="AD58" i="4"/>
  <c r="Y58" i="4"/>
  <c r="V46" i="8"/>
  <c r="T46" i="8"/>
  <c r="Z12" i="10"/>
  <c r="W46" i="8"/>
  <c r="AD17" i="8"/>
  <c r="AD12" i="8"/>
  <c r="J14" i="18"/>
  <c r="AD11" i="8"/>
  <c r="Y12" i="8"/>
  <c r="Y17" i="8"/>
  <c r="AD54" i="4"/>
  <c r="Y54" i="4"/>
  <c r="Z54" i="4"/>
  <c r="AE24" i="9"/>
  <c r="Q42" i="9"/>
  <c r="R42" i="9"/>
  <c r="S42" i="9"/>
  <c r="T42" i="9"/>
  <c r="U42" i="9"/>
  <c r="V42" i="9"/>
  <c r="W42" i="9"/>
  <c r="X42" i="9"/>
  <c r="P42" i="9"/>
  <c r="H42" i="9"/>
  <c r="I42" i="9"/>
  <c r="J42" i="9"/>
  <c r="K42" i="9"/>
  <c r="L42" i="9"/>
  <c r="M42" i="9"/>
  <c r="N42" i="9"/>
  <c r="O42" i="9"/>
  <c r="G42" i="9"/>
  <c r="H32" i="9"/>
  <c r="I32" i="9"/>
  <c r="J32" i="9"/>
  <c r="K32" i="9"/>
  <c r="L32" i="9"/>
  <c r="M32" i="9"/>
  <c r="N32" i="9"/>
  <c r="O32" i="9"/>
  <c r="P32" i="9"/>
  <c r="Q32" i="9"/>
  <c r="R32" i="9"/>
  <c r="S32" i="9"/>
  <c r="T32" i="9"/>
  <c r="U32" i="9"/>
  <c r="V32" i="9"/>
  <c r="W32" i="9"/>
  <c r="X32" i="9"/>
  <c r="G32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G29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G26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G19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G15" i="9"/>
  <c r="Z25" i="9"/>
  <c r="F42" i="18" s="1"/>
  <c r="AA25" i="9"/>
  <c r="G42" i="18"/>
  <c r="AB25" i="9"/>
  <c r="H42" i="18" s="1"/>
  <c r="AC25" i="9"/>
  <c r="I42" i="18"/>
  <c r="AD25" i="9"/>
  <c r="J42" i="18" s="1"/>
  <c r="AE25" i="9"/>
  <c r="K42" i="18"/>
  <c r="AD18" i="4"/>
  <c r="J12" i="18" s="1"/>
  <c r="AD17" i="4"/>
  <c r="AD19" i="4"/>
  <c r="AD13" i="4"/>
  <c r="AD12" i="4"/>
  <c r="J7" i="18"/>
  <c r="Q41" i="4"/>
  <c r="R41" i="4"/>
  <c r="S41" i="4"/>
  <c r="T41" i="4"/>
  <c r="U41" i="4"/>
  <c r="V41" i="4"/>
  <c r="W41" i="4"/>
  <c r="X41" i="4"/>
  <c r="P41" i="4"/>
  <c r="H41" i="4"/>
  <c r="I41" i="4"/>
  <c r="J41" i="4"/>
  <c r="K41" i="4"/>
  <c r="L41" i="4"/>
  <c r="G41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G34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G25" i="4"/>
  <c r="N19" i="4"/>
  <c r="O19" i="4"/>
  <c r="P19" i="4"/>
  <c r="Q19" i="4"/>
  <c r="R19" i="4"/>
  <c r="S19" i="4"/>
  <c r="T19" i="4"/>
  <c r="U19" i="4"/>
  <c r="V19" i="4"/>
  <c r="W19" i="4"/>
  <c r="X19" i="4"/>
  <c r="M19" i="4"/>
  <c r="L19" i="4"/>
  <c r="K19" i="4"/>
  <c r="J19" i="4"/>
  <c r="I19" i="4"/>
  <c r="H19" i="4"/>
  <c r="G19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AE13" i="9"/>
  <c r="AD13" i="9"/>
  <c r="J25" i="18"/>
  <c r="AC13" i="9"/>
  <c r="I25" i="18" s="1"/>
  <c r="AB13" i="9"/>
  <c r="H25" i="18"/>
  <c r="AA13" i="9"/>
  <c r="G25" i="18" s="1"/>
  <c r="Z13" i="9"/>
  <c r="F25" i="18"/>
  <c r="Y13" i="4"/>
  <c r="X20" i="13"/>
  <c r="AA17" i="4"/>
  <c r="G11" i="18"/>
  <c r="AD15" i="10"/>
  <c r="AC15" i="10"/>
  <c r="AB15" i="10"/>
  <c r="AA15" i="10"/>
  <c r="Z15" i="10"/>
  <c r="E43" i="18"/>
  <c r="AC17" i="4"/>
  <c r="I11" i="18"/>
  <c r="AB17" i="4"/>
  <c r="H11" i="18" s="1"/>
  <c r="H18" i="18" s="1"/>
  <c r="Z17" i="4"/>
  <c r="AE40" i="4"/>
  <c r="AE39" i="4"/>
  <c r="AD39" i="4"/>
  <c r="AC39" i="4"/>
  <c r="AB39" i="4"/>
  <c r="AA39" i="4"/>
  <c r="Z39" i="4"/>
  <c r="Y39" i="4"/>
  <c r="AE38" i="4"/>
  <c r="AD38" i="4"/>
  <c r="AC38" i="4"/>
  <c r="AB38" i="4"/>
  <c r="AA38" i="4"/>
  <c r="Z38" i="4"/>
  <c r="AE37" i="4"/>
  <c r="AD37" i="4"/>
  <c r="AC37" i="4"/>
  <c r="AB37" i="4"/>
  <c r="AA37" i="4"/>
  <c r="Z37" i="4"/>
  <c r="AD57" i="4"/>
  <c r="AA57" i="4"/>
  <c r="Z57" i="4"/>
  <c r="AD56" i="4"/>
  <c r="AA56" i="4"/>
  <c r="Y57" i="4"/>
  <c r="Y56" i="4"/>
  <c r="Y40" i="4"/>
  <c r="AE17" i="9"/>
  <c r="AE19" i="9" s="1"/>
  <c r="AD17" i="9"/>
  <c r="AD19" i="9"/>
  <c r="AC17" i="9"/>
  <c r="AC19" i="9" s="1"/>
  <c r="AB17" i="9"/>
  <c r="AB19" i="9"/>
  <c r="AA17" i="9"/>
  <c r="AA19" i="9" s="1"/>
  <c r="Z17" i="9"/>
  <c r="Z19" i="9"/>
  <c r="G44" i="11"/>
  <c r="G28" i="11"/>
  <c r="O28" i="11"/>
  <c r="L28" i="11"/>
  <c r="K28" i="11"/>
  <c r="Y43" i="11"/>
  <c r="S44" i="11"/>
  <c r="R44" i="11"/>
  <c r="X28" i="11"/>
  <c r="J28" i="11"/>
  <c r="R28" i="11"/>
  <c r="X41" i="10"/>
  <c r="Q41" i="10"/>
  <c r="P41" i="10"/>
  <c r="Y41" i="10" s="1"/>
  <c r="H41" i="10"/>
  <c r="AE59" i="11"/>
  <c r="AD59" i="11"/>
  <c r="AC59" i="11"/>
  <c r="AB59" i="11"/>
  <c r="AA59" i="11"/>
  <c r="Z59" i="11"/>
  <c r="Y59" i="11"/>
  <c r="AE58" i="11"/>
  <c r="AD58" i="11"/>
  <c r="AC58" i="11"/>
  <c r="AB58" i="11"/>
  <c r="AA58" i="11"/>
  <c r="Z58" i="11"/>
  <c r="Y58" i="11"/>
  <c r="AE56" i="11"/>
  <c r="AD56" i="11"/>
  <c r="AC56" i="11"/>
  <c r="AB56" i="11"/>
  <c r="AA56" i="11"/>
  <c r="Z56" i="11"/>
  <c r="Y56" i="11"/>
  <c r="AE59" i="9"/>
  <c r="AD59" i="9"/>
  <c r="AC59" i="9"/>
  <c r="AB59" i="9"/>
  <c r="AA59" i="9"/>
  <c r="Z59" i="9"/>
  <c r="Y59" i="9"/>
  <c r="AE52" i="8"/>
  <c r="AD52" i="8"/>
  <c r="AC52" i="8"/>
  <c r="AB52" i="8"/>
  <c r="AA52" i="8"/>
  <c r="Z52" i="8"/>
  <c r="Y52" i="8"/>
  <c r="AE70" i="11"/>
  <c r="AD70" i="11"/>
  <c r="AC70" i="11"/>
  <c r="AB70" i="11"/>
  <c r="AA70" i="11"/>
  <c r="Z70" i="11"/>
  <c r="Y70" i="11"/>
  <c r="AE72" i="11"/>
  <c r="AD72" i="11"/>
  <c r="AC72" i="11"/>
  <c r="AB72" i="11"/>
  <c r="AA72" i="11"/>
  <c r="Z72" i="11"/>
  <c r="Y72" i="11"/>
  <c r="AD54" i="11"/>
  <c r="AC54" i="11"/>
  <c r="AB54" i="11"/>
  <c r="AA54" i="11"/>
  <c r="Z54" i="11"/>
  <c r="Y54" i="11"/>
  <c r="AE53" i="11"/>
  <c r="AD53" i="11"/>
  <c r="AC53" i="11"/>
  <c r="AB53" i="11"/>
  <c r="AA53" i="11"/>
  <c r="Z53" i="11"/>
  <c r="Y53" i="11"/>
  <c r="AE49" i="10"/>
  <c r="AD49" i="10"/>
  <c r="AC49" i="10"/>
  <c r="AB49" i="10"/>
  <c r="AA49" i="10"/>
  <c r="Z49" i="10"/>
  <c r="Y49" i="10"/>
  <c r="AE48" i="10"/>
  <c r="AD48" i="10"/>
  <c r="AC48" i="10"/>
  <c r="AB48" i="10"/>
  <c r="AA48" i="10"/>
  <c r="Z48" i="10"/>
  <c r="Y48" i="10"/>
  <c r="AE49" i="9"/>
  <c r="AD49" i="9"/>
  <c r="AC49" i="9"/>
  <c r="AB49" i="9"/>
  <c r="AA49" i="9"/>
  <c r="Z49" i="9"/>
  <c r="Y49" i="9"/>
  <c r="AD62" i="8"/>
  <c r="AC62" i="8"/>
  <c r="AB62" i="8"/>
  <c r="AA62" i="8"/>
  <c r="Z62" i="8"/>
  <c r="Y62" i="8"/>
  <c r="AE61" i="8"/>
  <c r="AD61" i="8"/>
  <c r="AC61" i="8"/>
  <c r="AB61" i="8"/>
  <c r="AA61" i="8"/>
  <c r="Z61" i="8"/>
  <c r="Y61" i="8"/>
  <c r="AE54" i="8"/>
  <c r="AD54" i="8"/>
  <c r="AC54" i="8"/>
  <c r="AB54" i="8"/>
  <c r="AA54" i="8"/>
  <c r="Z54" i="8"/>
  <c r="Y54" i="8"/>
  <c r="I44" i="11"/>
  <c r="Y23" i="13"/>
  <c r="Z23" i="13"/>
  <c r="AA23" i="13"/>
  <c r="AB23" i="13"/>
  <c r="AC23" i="13"/>
  <c r="AD23" i="13"/>
  <c r="AE63" i="5" s="1"/>
  <c r="AE23" i="13"/>
  <c r="AF63" i="5"/>
  <c r="AE58" i="9"/>
  <c r="AD58" i="9"/>
  <c r="AC58" i="9"/>
  <c r="AB58" i="9"/>
  <c r="AA58" i="9"/>
  <c r="Z58" i="9"/>
  <c r="Y58" i="9"/>
  <c r="X44" i="11"/>
  <c r="AA44" i="11"/>
  <c r="H20" i="13"/>
  <c r="G20" i="13"/>
  <c r="I20" i="13"/>
  <c r="J20" i="13"/>
  <c r="K20" i="13"/>
  <c r="L20" i="13"/>
  <c r="O20" i="13"/>
  <c r="R20" i="13"/>
  <c r="S20" i="13"/>
  <c r="T20" i="13"/>
  <c r="U20" i="13"/>
  <c r="O44" i="11"/>
  <c r="O41" i="10"/>
  <c r="O41" i="4"/>
  <c r="AE44" i="8"/>
  <c r="AD44" i="8"/>
  <c r="AC44" i="8"/>
  <c r="AB44" i="8"/>
  <c r="AA44" i="8"/>
  <c r="Z44" i="8"/>
  <c r="H28" i="11"/>
  <c r="Z38" i="9"/>
  <c r="AA38" i="9"/>
  <c r="AB38" i="9"/>
  <c r="AC38" i="9"/>
  <c r="AD38" i="9"/>
  <c r="AE38" i="9"/>
  <c r="Z41" i="9"/>
  <c r="AA41" i="9"/>
  <c r="AB41" i="9"/>
  <c r="AC41" i="9"/>
  <c r="AD41" i="9"/>
  <c r="AE41" i="9"/>
  <c r="Z40" i="10"/>
  <c r="AA40" i="10"/>
  <c r="AB40" i="10"/>
  <c r="AC40" i="10"/>
  <c r="AD40" i="10"/>
  <c r="AE40" i="10"/>
  <c r="AE54" i="10"/>
  <c r="AD54" i="10"/>
  <c r="AC54" i="10"/>
  <c r="AB54" i="10"/>
  <c r="AA54" i="10"/>
  <c r="Z54" i="10"/>
  <c r="Y54" i="10"/>
  <c r="AF73" i="21"/>
  <c r="AE73" i="21"/>
  <c r="AB73" i="21"/>
  <c r="AA73" i="21"/>
  <c r="Z73" i="21"/>
  <c r="Y73" i="21"/>
  <c r="T73" i="21"/>
  <c r="S73" i="21"/>
  <c r="P73" i="21"/>
  <c r="K73" i="21"/>
  <c r="J73" i="21"/>
  <c r="I73" i="21"/>
  <c r="H73" i="21"/>
  <c r="F73" i="21"/>
  <c r="AF72" i="21"/>
  <c r="AE72" i="21"/>
  <c r="AB72" i="21"/>
  <c r="AA72" i="21"/>
  <c r="Z72" i="21"/>
  <c r="Y72" i="21"/>
  <c r="T72" i="21"/>
  <c r="S72" i="21"/>
  <c r="P72" i="21"/>
  <c r="K72" i="21"/>
  <c r="J72" i="21"/>
  <c r="I72" i="21"/>
  <c r="H72" i="21"/>
  <c r="F72" i="21"/>
  <c r="B49" i="21"/>
  <c r="AF46" i="21"/>
  <c r="AE46" i="21"/>
  <c r="AA46" i="21"/>
  <c r="Z46" i="21"/>
  <c r="Y46" i="21"/>
  <c r="R46" i="21"/>
  <c r="Q46" i="21"/>
  <c r="F46" i="21"/>
  <c r="D46" i="21"/>
  <c r="C46" i="21"/>
  <c r="AF45" i="21"/>
  <c r="AE45" i="21"/>
  <c r="AA45" i="21"/>
  <c r="Z45" i="21"/>
  <c r="Y45" i="21"/>
  <c r="R45" i="21"/>
  <c r="Q45" i="21"/>
  <c r="F45" i="21"/>
  <c r="D45" i="21"/>
  <c r="C45" i="21"/>
  <c r="AF44" i="21"/>
  <c r="AE44" i="21"/>
  <c r="AA44" i="21"/>
  <c r="Z44" i="21"/>
  <c r="Y44" i="21"/>
  <c r="R44" i="21"/>
  <c r="Q44" i="21"/>
  <c r="F44" i="21"/>
  <c r="D44" i="21"/>
  <c r="C44" i="21"/>
  <c r="AF43" i="21"/>
  <c r="AE43" i="21"/>
  <c r="AA43" i="21"/>
  <c r="Z43" i="21"/>
  <c r="Y43" i="21"/>
  <c r="R43" i="21"/>
  <c r="Q43" i="21"/>
  <c r="F43" i="21"/>
  <c r="D43" i="21"/>
  <c r="C43" i="21"/>
  <c r="AF42" i="21"/>
  <c r="AE42" i="21"/>
  <c r="AA42" i="21"/>
  <c r="Z42" i="21"/>
  <c r="Y42" i="21"/>
  <c r="R42" i="21"/>
  <c r="Q42" i="21"/>
  <c r="F42" i="21"/>
  <c r="D42" i="21"/>
  <c r="C42" i="21"/>
  <c r="AF41" i="21"/>
  <c r="AE41" i="21"/>
  <c r="AA41" i="21"/>
  <c r="Z41" i="21"/>
  <c r="P41" i="21"/>
  <c r="I41" i="21"/>
  <c r="H41" i="21"/>
  <c r="F41" i="21"/>
  <c r="D41" i="21"/>
  <c r="C41" i="21"/>
  <c r="AF40" i="21"/>
  <c r="AE40" i="21"/>
  <c r="AA40" i="21"/>
  <c r="Z40" i="21"/>
  <c r="P40" i="21"/>
  <c r="I40" i="21"/>
  <c r="H40" i="21"/>
  <c r="F40" i="21"/>
  <c r="D40" i="21"/>
  <c r="C40" i="21"/>
  <c r="AF39" i="21"/>
  <c r="AE39" i="21"/>
  <c r="AA39" i="21"/>
  <c r="Z39" i="21"/>
  <c r="P39" i="21"/>
  <c r="I39" i="21"/>
  <c r="H39" i="21"/>
  <c r="F39" i="21"/>
  <c r="D39" i="21"/>
  <c r="C39" i="21"/>
  <c r="B38" i="21"/>
  <c r="D37" i="21"/>
  <c r="C37" i="21"/>
  <c r="AF36" i="21"/>
  <c r="AE36" i="21"/>
  <c r="Y36" i="21"/>
  <c r="F36" i="21"/>
  <c r="D36" i="21"/>
  <c r="C36" i="21"/>
  <c r="AF35" i="21"/>
  <c r="AE35" i="21"/>
  <c r="Y35" i="21"/>
  <c r="F35" i="21"/>
  <c r="AF34" i="21"/>
  <c r="Y34" i="21"/>
  <c r="F34" i="21"/>
  <c r="D34" i="21"/>
  <c r="AF33" i="21"/>
  <c r="AE33" i="21"/>
  <c r="AA33" i="21"/>
  <c r="P33" i="21"/>
  <c r="F33" i="21"/>
  <c r="D33" i="21"/>
  <c r="C33" i="21"/>
  <c r="AF32" i="21"/>
  <c r="AE32" i="21"/>
  <c r="AA32" i="21"/>
  <c r="P32" i="21"/>
  <c r="F32" i="21"/>
  <c r="D32" i="21"/>
  <c r="C32" i="21"/>
  <c r="D31" i="21"/>
  <c r="C31" i="21"/>
  <c r="AF29" i="21"/>
  <c r="AE29" i="21"/>
  <c r="P29" i="21"/>
  <c r="F29" i="21"/>
  <c r="D29" i="21"/>
  <c r="C29" i="21"/>
  <c r="AF28" i="21"/>
  <c r="AE28" i="21"/>
  <c r="P28" i="21"/>
  <c r="F28" i="21"/>
  <c r="D28" i="21"/>
  <c r="C28" i="21"/>
  <c r="B27" i="21"/>
  <c r="AF24" i="21"/>
  <c r="AE24" i="21"/>
  <c r="AA24" i="21"/>
  <c r="Y24" i="21"/>
  <c r="D24" i="21"/>
  <c r="AF23" i="21"/>
  <c r="AE23" i="21"/>
  <c r="AA23" i="21"/>
  <c r="Y23" i="21"/>
  <c r="F23" i="21"/>
  <c r="D23" i="21"/>
  <c r="C23" i="21"/>
  <c r="AF22" i="21"/>
  <c r="AE22" i="21"/>
  <c r="AA22" i="21"/>
  <c r="Y22" i="21"/>
  <c r="F22" i="21"/>
  <c r="D22" i="21"/>
  <c r="C22" i="21"/>
  <c r="AF21" i="21"/>
  <c r="AE21" i="21"/>
  <c r="Y21" i="21"/>
  <c r="F21" i="21"/>
  <c r="D21" i="21"/>
  <c r="C21" i="21"/>
  <c r="AF20" i="21"/>
  <c r="AE20" i="21"/>
  <c r="Y20" i="21"/>
  <c r="F20" i="21"/>
  <c r="D20" i="21"/>
  <c r="C20" i="21"/>
  <c r="AF19" i="21"/>
  <c r="AE19" i="21"/>
  <c r="AA19" i="21"/>
  <c r="P19" i="21"/>
  <c r="F19" i="21"/>
  <c r="C19" i="21"/>
  <c r="AF18" i="21"/>
  <c r="AE18" i="21"/>
  <c r="AA18" i="21"/>
  <c r="P18" i="21"/>
  <c r="F18" i="21"/>
  <c r="D18" i="21"/>
  <c r="C18" i="21"/>
  <c r="AF17" i="21"/>
  <c r="AE17" i="21"/>
  <c r="AA17" i="21"/>
  <c r="P17" i="21"/>
  <c r="F17" i="21"/>
  <c r="AF16" i="21"/>
  <c r="AE16" i="21"/>
  <c r="P16" i="21"/>
  <c r="F16" i="21"/>
  <c r="C16" i="21"/>
  <c r="B15" i="21"/>
  <c r="AF14" i="21"/>
  <c r="AE14" i="21"/>
  <c r="Y14" i="21"/>
  <c r="F14" i="21"/>
  <c r="D14" i="21"/>
  <c r="C14" i="21"/>
  <c r="AF13" i="21"/>
  <c r="AE13" i="21"/>
  <c r="Y13" i="21"/>
  <c r="F13" i="21"/>
  <c r="D13" i="21"/>
  <c r="C13" i="21"/>
  <c r="AF11" i="21"/>
  <c r="AE11" i="21"/>
  <c r="D11" i="21"/>
  <c r="B10" i="21"/>
  <c r="AE27" i="10"/>
  <c r="AD27" i="10"/>
  <c r="AC27" i="10"/>
  <c r="I56" i="18"/>
  <c r="AB27" i="10"/>
  <c r="H56" i="18"/>
  <c r="AA27" i="10"/>
  <c r="G56" i="18"/>
  <c r="Z27" i="10"/>
  <c r="F56" i="18"/>
  <c r="AE67" i="8"/>
  <c r="AD67" i="8"/>
  <c r="AC67" i="8"/>
  <c r="AB67" i="8"/>
  <c r="AA67" i="8"/>
  <c r="Z67" i="8"/>
  <c r="Y67" i="8"/>
  <c r="Y45" i="4"/>
  <c r="E131" i="18"/>
  <c r="C131" i="18"/>
  <c r="C130" i="18"/>
  <c r="C129" i="18"/>
  <c r="Q46" i="4"/>
  <c r="R46" i="4"/>
  <c r="S46" i="4"/>
  <c r="T46" i="4"/>
  <c r="U46" i="4"/>
  <c r="V46" i="4"/>
  <c r="W46" i="4"/>
  <c r="X46" i="4"/>
  <c r="P46" i="4"/>
  <c r="I46" i="4"/>
  <c r="J46" i="4"/>
  <c r="K46" i="4"/>
  <c r="L46" i="4"/>
  <c r="M46" i="4"/>
  <c r="N46" i="4"/>
  <c r="H46" i="4"/>
  <c r="AE44" i="4"/>
  <c r="K130" i="18"/>
  <c r="AE45" i="4"/>
  <c r="K131" i="18"/>
  <c r="AE43" i="4"/>
  <c r="K129" i="18"/>
  <c r="AD44" i="4"/>
  <c r="J130" i="18"/>
  <c r="AD45" i="4"/>
  <c r="J131" i="18"/>
  <c r="AD43" i="4"/>
  <c r="J129" i="18"/>
  <c r="Y44" i="4"/>
  <c r="E130" i="18"/>
  <c r="Y43" i="4"/>
  <c r="AC44" i="4"/>
  <c r="AC45" i="4"/>
  <c r="I131" i="18"/>
  <c r="AC43" i="4"/>
  <c r="I129" i="18"/>
  <c r="AB44" i="4"/>
  <c r="H130" i="18"/>
  <c r="AB45" i="4"/>
  <c r="H131" i="18"/>
  <c r="AB43" i="4"/>
  <c r="H129" i="18"/>
  <c r="AA44" i="4"/>
  <c r="G130" i="18"/>
  <c r="AA45" i="4"/>
  <c r="G131" i="18"/>
  <c r="Z44" i="4"/>
  <c r="F130" i="18"/>
  <c r="Z45" i="4"/>
  <c r="F131" i="18"/>
  <c r="AA43" i="4"/>
  <c r="G129" i="18"/>
  <c r="Z43" i="4"/>
  <c r="F129" i="18"/>
  <c r="G46" i="4"/>
  <c r="O46" i="4"/>
  <c r="H103" i="18"/>
  <c r="AF25" i="5"/>
  <c r="Z37" i="9"/>
  <c r="AC37" i="9"/>
  <c r="AE37" i="9"/>
  <c r="AD37" i="9"/>
  <c r="AA37" i="9"/>
  <c r="D26" i="20"/>
  <c r="D65" i="20"/>
  <c r="C63" i="20"/>
  <c r="F63" i="20"/>
  <c r="Y63" i="20"/>
  <c r="AE63" i="20"/>
  <c r="D8" i="20"/>
  <c r="AE8" i="20"/>
  <c r="AF8" i="20"/>
  <c r="AB36" i="4"/>
  <c r="Y51" i="8"/>
  <c r="Z16" i="5" s="1"/>
  <c r="Y53" i="8"/>
  <c r="Y64" i="8"/>
  <c r="Z18" i="5"/>
  <c r="Y65" i="8"/>
  <c r="Y66" i="8"/>
  <c r="AE51" i="8"/>
  <c r="AE53" i="8"/>
  <c r="AE64" i="8"/>
  <c r="AE65" i="8"/>
  <c r="AE66" i="8"/>
  <c r="AF22" i="5"/>
  <c r="AD51" i="8"/>
  <c r="AE16" i="5"/>
  <c r="AD53" i="8"/>
  <c r="AD64" i="8"/>
  <c r="AD65" i="8"/>
  <c r="AE21" i="5"/>
  <c r="AD66" i="8"/>
  <c r="AE22" i="5"/>
  <c r="AC51" i="8"/>
  <c r="AC53" i="8"/>
  <c r="AC64" i="8"/>
  <c r="AC65" i="8"/>
  <c r="AC66" i="8"/>
  <c r="AB51" i="8"/>
  <c r="AB53" i="8"/>
  <c r="AB64" i="8"/>
  <c r="AB65" i="8"/>
  <c r="AB66" i="8"/>
  <c r="AA51" i="8"/>
  <c r="AA53" i="8"/>
  <c r="AA64" i="8"/>
  <c r="AA65" i="8"/>
  <c r="AA66" i="8"/>
  <c r="Z51" i="8"/>
  <c r="AA16" i="5" s="1"/>
  <c r="Z53" i="8"/>
  <c r="Z64" i="8"/>
  <c r="Z65" i="8"/>
  <c r="AA21" i="5" s="1"/>
  <c r="Z66" i="8"/>
  <c r="AA22" i="5"/>
  <c r="Z50" i="8"/>
  <c r="AE41" i="8"/>
  <c r="AD41" i="8"/>
  <c r="AC41" i="8"/>
  <c r="AB41" i="8"/>
  <c r="AA41" i="8"/>
  <c r="Z41" i="8"/>
  <c r="AE22" i="8"/>
  <c r="AE24" i="8"/>
  <c r="AE22" i="9"/>
  <c r="AD22" i="9"/>
  <c r="AC22" i="9"/>
  <c r="AB22" i="9"/>
  <c r="AA22" i="9"/>
  <c r="Z22" i="9"/>
  <c r="AE40" i="9"/>
  <c r="AD40" i="9"/>
  <c r="AC40" i="9"/>
  <c r="AB40" i="9"/>
  <c r="AA40" i="9"/>
  <c r="Z40" i="9"/>
  <c r="AC39" i="10"/>
  <c r="AC38" i="10"/>
  <c r="AB39" i="10"/>
  <c r="AB38" i="10"/>
  <c r="AC32" i="10"/>
  <c r="AC31" i="10"/>
  <c r="Z32" i="10"/>
  <c r="Z31" i="10"/>
  <c r="AC26" i="10"/>
  <c r="AC28" i="10"/>
  <c r="I57" i="18"/>
  <c r="AC25" i="10"/>
  <c r="I54" i="18" s="1"/>
  <c r="AD16" i="10"/>
  <c r="AD17" i="10"/>
  <c r="J44" i="18"/>
  <c r="AD18" i="10"/>
  <c r="J45" i="18"/>
  <c r="AD19" i="10"/>
  <c r="J46" i="18"/>
  <c r="AD20" i="10"/>
  <c r="J47" i="18"/>
  <c r="AD21" i="10"/>
  <c r="J48" i="18"/>
  <c r="AD22" i="10"/>
  <c r="J49" i="18"/>
  <c r="AD14" i="10"/>
  <c r="X23" i="10"/>
  <c r="W23" i="10"/>
  <c r="V23" i="10"/>
  <c r="U23" i="10"/>
  <c r="T23" i="10"/>
  <c r="S23" i="10"/>
  <c r="R23" i="10"/>
  <c r="Q23" i="10"/>
  <c r="P23" i="10"/>
  <c r="O23" i="10"/>
  <c r="N23" i="10"/>
  <c r="M23" i="10"/>
  <c r="L23" i="10"/>
  <c r="K23" i="10"/>
  <c r="J23" i="10"/>
  <c r="I23" i="10"/>
  <c r="H23" i="10"/>
  <c r="AD41" i="11"/>
  <c r="AD44" i="11"/>
  <c r="AD35" i="11"/>
  <c r="J95" i="18"/>
  <c r="AD34" i="11"/>
  <c r="J94" i="18"/>
  <c r="AD31" i="11"/>
  <c r="AD32" i="11" s="1"/>
  <c r="J74" i="18"/>
  <c r="AD30" i="11"/>
  <c r="AD18" i="11"/>
  <c r="J58" i="18"/>
  <c r="AD19" i="11"/>
  <c r="J59" i="18"/>
  <c r="AD20" i="11"/>
  <c r="J60" i="18"/>
  <c r="AD21" i="11"/>
  <c r="AD22" i="11"/>
  <c r="AD23" i="11"/>
  <c r="AD24" i="11"/>
  <c r="AD25" i="11"/>
  <c r="AD26" i="11"/>
  <c r="AD17" i="11"/>
  <c r="S32" i="11"/>
  <c r="X15" i="11"/>
  <c r="W15" i="11"/>
  <c r="V15" i="11"/>
  <c r="U15" i="11"/>
  <c r="O15" i="11"/>
  <c r="N15" i="11"/>
  <c r="M15" i="11"/>
  <c r="L15" i="11"/>
  <c r="G15" i="11"/>
  <c r="H15" i="11"/>
  <c r="I15" i="11"/>
  <c r="J15" i="11"/>
  <c r="K15" i="11"/>
  <c r="P15" i="11"/>
  <c r="Q15" i="11"/>
  <c r="R15" i="11"/>
  <c r="S15" i="11"/>
  <c r="T15" i="11"/>
  <c r="Z40" i="8"/>
  <c r="Z35" i="8"/>
  <c r="Z36" i="8"/>
  <c r="F103" i="18"/>
  <c r="Z32" i="8"/>
  <c r="Z27" i="8"/>
  <c r="F71" i="18" s="1"/>
  <c r="Z28" i="8"/>
  <c r="F72" i="18"/>
  <c r="Z23" i="8"/>
  <c r="F34" i="18" s="1"/>
  <c r="E34" i="18" s="1"/>
  <c r="Z18" i="8"/>
  <c r="Z19" i="8"/>
  <c r="F22" i="18"/>
  <c r="Z13" i="8"/>
  <c r="F15" i="18"/>
  <c r="Z14" i="8"/>
  <c r="F16" i="18"/>
  <c r="AA40" i="8"/>
  <c r="AA35" i="8"/>
  <c r="AA36" i="8"/>
  <c r="G103" i="18"/>
  <c r="AA32" i="8"/>
  <c r="AA27" i="8"/>
  <c r="G71" i="18"/>
  <c r="AA28" i="8"/>
  <c r="G72" i="18" s="1"/>
  <c r="AA23" i="8"/>
  <c r="G34" i="18"/>
  <c r="AA18" i="8"/>
  <c r="AA19" i="8"/>
  <c r="G22" i="18"/>
  <c r="AA13" i="8"/>
  <c r="G15" i="18"/>
  <c r="AA14" i="8"/>
  <c r="AB40" i="8"/>
  <c r="AB35" i="8"/>
  <c r="AB36" i="8"/>
  <c r="AB32" i="8"/>
  <c r="H90" i="18"/>
  <c r="AB27" i="8"/>
  <c r="H71" i="18"/>
  <c r="AB28" i="8"/>
  <c r="H72" i="18"/>
  <c r="AB23" i="8"/>
  <c r="H34" i="18"/>
  <c r="AB18" i="8"/>
  <c r="AB19" i="8"/>
  <c r="H22" i="18"/>
  <c r="AC23" i="8"/>
  <c r="I34" i="18" s="1"/>
  <c r="AC18" i="8"/>
  <c r="AC19" i="8"/>
  <c r="I22" i="18"/>
  <c r="AD23" i="8"/>
  <c r="J34" i="18"/>
  <c r="AD18" i="8"/>
  <c r="J21" i="18"/>
  <c r="AD19" i="8"/>
  <c r="J22" i="18"/>
  <c r="AA36" i="4"/>
  <c r="Z11" i="9"/>
  <c r="AA11" i="9"/>
  <c r="AD11" i="9"/>
  <c r="J23" i="18"/>
  <c r="X29" i="10"/>
  <c r="O29" i="10"/>
  <c r="Z12" i="11"/>
  <c r="AA12" i="11"/>
  <c r="AB12" i="11"/>
  <c r="AC12" i="11"/>
  <c r="AD12" i="11"/>
  <c r="AE12" i="11"/>
  <c r="Z11" i="11"/>
  <c r="AA11" i="11"/>
  <c r="AB11" i="11"/>
  <c r="AC11" i="11"/>
  <c r="AD11" i="11"/>
  <c r="AE11" i="11"/>
  <c r="K34" i="18"/>
  <c r="K22" i="18"/>
  <c r="G16" i="18"/>
  <c r="Z30" i="4"/>
  <c r="AA30" i="4"/>
  <c r="G98" i="18"/>
  <c r="AB30" i="4"/>
  <c r="AC30" i="4"/>
  <c r="AD30" i="4"/>
  <c r="J98" i="18"/>
  <c r="AE30" i="4"/>
  <c r="K98" i="18" s="1"/>
  <c r="Z27" i="4"/>
  <c r="Z28" i="4"/>
  <c r="AA27" i="4"/>
  <c r="AA28" i="4" s="1"/>
  <c r="AB27" i="4"/>
  <c r="AB28" i="4"/>
  <c r="AC27" i="4"/>
  <c r="AC28" i="4" s="1"/>
  <c r="AD27" i="4"/>
  <c r="J88" i="18"/>
  <c r="AE27" i="4"/>
  <c r="AE28" i="4" s="1"/>
  <c r="Z22" i="4"/>
  <c r="F30" i="18"/>
  <c r="Z23" i="4"/>
  <c r="Z24" i="4"/>
  <c r="AA22" i="4"/>
  <c r="G30" i="18"/>
  <c r="AA23" i="4"/>
  <c r="G31" i="18" s="1"/>
  <c r="AA24" i="4"/>
  <c r="AB22" i="4"/>
  <c r="H30" i="18" s="1"/>
  <c r="AB23" i="4"/>
  <c r="H31" i="18"/>
  <c r="AB24" i="4"/>
  <c r="H32" i="18" s="1"/>
  <c r="AC22" i="4"/>
  <c r="I30" i="18"/>
  <c r="AC23" i="4"/>
  <c r="I31" i="18"/>
  <c r="AC24" i="4"/>
  <c r="AD22" i="4"/>
  <c r="J30" i="18"/>
  <c r="AD23" i="4"/>
  <c r="J31" i="18" s="1"/>
  <c r="AD24" i="4"/>
  <c r="AE22" i="4"/>
  <c r="K30" i="18"/>
  <c r="AE23" i="4"/>
  <c r="K31" i="18"/>
  <c r="AE24" i="4"/>
  <c r="Z21" i="4"/>
  <c r="AA21" i="4"/>
  <c r="AB21" i="4"/>
  <c r="H29" i="18"/>
  <c r="AC21" i="4"/>
  <c r="I29" i="18" s="1"/>
  <c r="AD21" i="4"/>
  <c r="AE21" i="4"/>
  <c r="Z18" i="4"/>
  <c r="F12" i="18" s="1"/>
  <c r="F18" i="18" s="1"/>
  <c r="AA18" i="4"/>
  <c r="G12" i="18"/>
  <c r="AB18" i="4"/>
  <c r="H12" i="18" s="1"/>
  <c r="AC18" i="4"/>
  <c r="I12" i="18"/>
  <c r="Z12" i="4"/>
  <c r="F7" i="18" s="1"/>
  <c r="Z11" i="4"/>
  <c r="AA12" i="4"/>
  <c r="G7" i="18" s="1"/>
  <c r="G9" i="18" s="1"/>
  <c r="AA11" i="4"/>
  <c r="G6" i="18"/>
  <c r="AB12" i="4"/>
  <c r="H7" i="18" s="1"/>
  <c r="AB11" i="4"/>
  <c r="H6" i="18"/>
  <c r="AC12" i="4"/>
  <c r="AC11" i="4"/>
  <c r="I6" i="18" s="1"/>
  <c r="AD11" i="4"/>
  <c r="J6" i="18"/>
  <c r="AE12" i="4"/>
  <c r="K7" i="18" s="1"/>
  <c r="AE11" i="4"/>
  <c r="K6" i="18"/>
  <c r="K12" i="18"/>
  <c r="AE19" i="4"/>
  <c r="AE51" i="4"/>
  <c r="AD51" i="4"/>
  <c r="AC51" i="4"/>
  <c r="AB51" i="4"/>
  <c r="AA51" i="4"/>
  <c r="Z51" i="4"/>
  <c r="Y51" i="4"/>
  <c r="D17" i="20"/>
  <c r="B43" i="20"/>
  <c r="B33" i="20"/>
  <c r="B22" i="20"/>
  <c r="B12" i="20"/>
  <c r="AF66" i="20"/>
  <c r="AE66" i="20"/>
  <c r="AB66" i="20"/>
  <c r="AA66" i="20"/>
  <c r="Z66" i="20"/>
  <c r="Y66" i="20"/>
  <c r="T66" i="20"/>
  <c r="S66" i="20"/>
  <c r="P66" i="20"/>
  <c r="K66" i="20"/>
  <c r="J66" i="20"/>
  <c r="I66" i="20"/>
  <c r="H66" i="20"/>
  <c r="F66" i="20"/>
  <c r="AF64" i="20"/>
  <c r="AE64" i="20"/>
  <c r="AB64" i="20"/>
  <c r="AA64" i="20"/>
  <c r="Z64" i="20"/>
  <c r="Y64" i="20"/>
  <c r="T64" i="20"/>
  <c r="S64" i="20"/>
  <c r="P64" i="20"/>
  <c r="K64" i="20"/>
  <c r="J64" i="20"/>
  <c r="I64" i="20"/>
  <c r="H64" i="20"/>
  <c r="F64" i="20"/>
  <c r="AF63" i="20"/>
  <c r="AF62" i="20"/>
  <c r="AE62" i="20"/>
  <c r="Y62" i="20"/>
  <c r="F62" i="20"/>
  <c r="C62" i="20"/>
  <c r="AF61" i="20"/>
  <c r="AE61" i="20"/>
  <c r="AA61" i="20"/>
  <c r="Z61" i="20"/>
  <c r="Y61" i="20"/>
  <c r="R61" i="20"/>
  <c r="Q61" i="20"/>
  <c r="F61" i="20"/>
  <c r="C61" i="20"/>
  <c r="AF60" i="20"/>
  <c r="AE60" i="20"/>
  <c r="Y60" i="20"/>
  <c r="F60" i="20"/>
  <c r="C60" i="20"/>
  <c r="AF59" i="20"/>
  <c r="AE59" i="20"/>
  <c r="P59" i="20"/>
  <c r="F59" i="20"/>
  <c r="C59" i="20"/>
  <c r="AF58" i="20"/>
  <c r="AE58" i="20"/>
  <c r="AA58" i="20"/>
  <c r="Z58" i="20"/>
  <c r="P58" i="20"/>
  <c r="F58" i="20"/>
  <c r="AF57" i="20"/>
  <c r="AE57" i="20"/>
  <c r="P57" i="20"/>
  <c r="F57" i="20"/>
  <c r="C57" i="20"/>
  <c r="AF56" i="20"/>
  <c r="AE56" i="20"/>
  <c r="F56" i="20"/>
  <c r="C56" i="20"/>
  <c r="AF55" i="20"/>
  <c r="AE55" i="20"/>
  <c r="K55" i="20"/>
  <c r="F55" i="20"/>
  <c r="C55" i="20"/>
  <c r="AF54" i="20"/>
  <c r="AE54" i="20"/>
  <c r="K54" i="20"/>
  <c r="F54" i="20"/>
  <c r="C54" i="20"/>
  <c r="AF53" i="20"/>
  <c r="AE53" i="20"/>
  <c r="K53" i="20"/>
  <c r="F53" i="20"/>
  <c r="C53" i="20"/>
  <c r="AF52" i="20"/>
  <c r="AE52" i="20"/>
  <c r="K52" i="20"/>
  <c r="F52" i="20"/>
  <c r="C52" i="20"/>
  <c r="AF51" i="20"/>
  <c r="AE51" i="20"/>
  <c r="K51" i="20"/>
  <c r="F51" i="20"/>
  <c r="C51" i="20"/>
  <c r="AF50" i="20"/>
  <c r="AE50" i="20"/>
  <c r="K50" i="20"/>
  <c r="F50" i="20"/>
  <c r="AF49" i="20"/>
  <c r="AE49" i="20"/>
  <c r="K49" i="20"/>
  <c r="F49" i="20"/>
  <c r="C49" i="20"/>
  <c r="AF48" i="20"/>
  <c r="AE48" i="20"/>
  <c r="K48" i="20"/>
  <c r="F48" i="20"/>
  <c r="C48" i="20"/>
  <c r="AF47" i="20"/>
  <c r="AE47" i="20"/>
  <c r="K47" i="20"/>
  <c r="F47" i="20"/>
  <c r="C47" i="20"/>
  <c r="AF46" i="20"/>
  <c r="AE46" i="20"/>
  <c r="K46" i="20"/>
  <c r="F46" i="20"/>
  <c r="C46" i="20"/>
  <c r="AF45" i="20"/>
  <c r="AE45" i="20"/>
  <c r="K45" i="20"/>
  <c r="F45" i="20"/>
  <c r="C45" i="20"/>
  <c r="AF44" i="20"/>
  <c r="AE44" i="20"/>
  <c r="F44" i="20"/>
  <c r="C44" i="20"/>
  <c r="AF42" i="20"/>
  <c r="AE42" i="20"/>
  <c r="AA42" i="20"/>
  <c r="Z42" i="20"/>
  <c r="Y42" i="20"/>
  <c r="F42" i="20"/>
  <c r="C42" i="20"/>
  <c r="AF41" i="20"/>
  <c r="AE41" i="20"/>
  <c r="AA41" i="20"/>
  <c r="Z41" i="20"/>
  <c r="Y41" i="20"/>
  <c r="R41" i="20"/>
  <c r="Q41" i="20"/>
  <c r="F41" i="20"/>
  <c r="C41" i="20"/>
  <c r="AF40" i="20"/>
  <c r="AE40" i="20"/>
  <c r="AA40" i="20"/>
  <c r="Z40" i="20"/>
  <c r="Y40" i="20"/>
  <c r="R40" i="20"/>
  <c r="Q40" i="20"/>
  <c r="F40" i="20"/>
  <c r="C40" i="20"/>
  <c r="AF39" i="20"/>
  <c r="AE39" i="20"/>
  <c r="AA39" i="20"/>
  <c r="Z39" i="20"/>
  <c r="Y39" i="20"/>
  <c r="R39" i="20"/>
  <c r="Q39" i="20"/>
  <c r="F39" i="20"/>
  <c r="C39" i="20"/>
  <c r="AF38" i="20"/>
  <c r="AE38" i="20"/>
  <c r="AA38" i="20"/>
  <c r="Z38" i="20"/>
  <c r="Y38" i="20"/>
  <c r="R38" i="20"/>
  <c r="Q38" i="20"/>
  <c r="F38" i="20"/>
  <c r="C38" i="20"/>
  <c r="AF37" i="20"/>
  <c r="AE37" i="20"/>
  <c r="AA37" i="20"/>
  <c r="Z37" i="20"/>
  <c r="Y37" i="20"/>
  <c r="R37" i="20"/>
  <c r="Q37" i="20"/>
  <c r="F37" i="20"/>
  <c r="C37" i="20"/>
  <c r="AF36" i="20"/>
  <c r="AE36" i="20"/>
  <c r="AA36" i="20"/>
  <c r="Z36" i="20"/>
  <c r="P36" i="20"/>
  <c r="I36" i="20"/>
  <c r="H36" i="20"/>
  <c r="F36" i="20"/>
  <c r="C36" i="20"/>
  <c r="AF35" i="20"/>
  <c r="AE35" i="20"/>
  <c r="AA35" i="20"/>
  <c r="Z35" i="20"/>
  <c r="P35" i="20"/>
  <c r="I35" i="20"/>
  <c r="H35" i="20"/>
  <c r="F35" i="20"/>
  <c r="C35" i="20"/>
  <c r="AF34" i="20"/>
  <c r="AE34" i="20"/>
  <c r="AA34" i="20"/>
  <c r="Z34" i="20"/>
  <c r="P34" i="20"/>
  <c r="I34" i="20"/>
  <c r="H34" i="20"/>
  <c r="F34" i="20"/>
  <c r="C34" i="20"/>
  <c r="AF32" i="20"/>
  <c r="AE32" i="20"/>
  <c r="Y32" i="20"/>
  <c r="F32" i="20"/>
  <c r="C32" i="20"/>
  <c r="AF31" i="20"/>
  <c r="AE31" i="20"/>
  <c r="Y31" i="20"/>
  <c r="F31" i="20"/>
  <c r="C31" i="20"/>
  <c r="AF30" i="20"/>
  <c r="Y30" i="20"/>
  <c r="F30" i="20"/>
  <c r="C30" i="20"/>
  <c r="AF28" i="20"/>
  <c r="AE28" i="20"/>
  <c r="AA28" i="20"/>
  <c r="P28" i="20"/>
  <c r="F28" i="20"/>
  <c r="C28" i="20"/>
  <c r="AF27" i="20"/>
  <c r="AE27" i="20"/>
  <c r="AA27" i="20"/>
  <c r="P27" i="20"/>
  <c r="F27" i="20"/>
  <c r="C27" i="20"/>
  <c r="AF24" i="20"/>
  <c r="AE24" i="20"/>
  <c r="P24" i="20"/>
  <c r="F24" i="20"/>
  <c r="C24" i="20"/>
  <c r="AF23" i="20"/>
  <c r="AE23" i="20"/>
  <c r="P23" i="20"/>
  <c r="F23" i="20"/>
  <c r="C23" i="20"/>
  <c r="AF21" i="20"/>
  <c r="AE21" i="20"/>
  <c r="AA21" i="20"/>
  <c r="Y21" i="20"/>
  <c r="AF20" i="20"/>
  <c r="AE20" i="20"/>
  <c r="AA20" i="20"/>
  <c r="Y20" i="20"/>
  <c r="F20" i="20"/>
  <c r="C20" i="20"/>
  <c r="AF19" i="20"/>
  <c r="AE19" i="20"/>
  <c r="AA19" i="20"/>
  <c r="Y19" i="20"/>
  <c r="F19" i="20"/>
  <c r="C19" i="20"/>
  <c r="AF18" i="20"/>
  <c r="AE18" i="20"/>
  <c r="Y18" i="20"/>
  <c r="F18" i="20"/>
  <c r="C18" i="20"/>
  <c r="AF17" i="20"/>
  <c r="AE17" i="20"/>
  <c r="Y17" i="20"/>
  <c r="F17" i="20"/>
  <c r="C17" i="20"/>
  <c r="AF16" i="20"/>
  <c r="AE16" i="20"/>
  <c r="AA16" i="20"/>
  <c r="P16" i="20"/>
  <c r="F16" i="20"/>
  <c r="C16" i="20"/>
  <c r="AF15" i="20"/>
  <c r="AE15" i="20"/>
  <c r="AA15" i="20"/>
  <c r="P15" i="20"/>
  <c r="F15" i="20"/>
  <c r="C15" i="20"/>
  <c r="AF14" i="20"/>
  <c r="AE14" i="20"/>
  <c r="AA14" i="20"/>
  <c r="P14" i="20"/>
  <c r="F14" i="20"/>
  <c r="C14" i="20"/>
  <c r="AF13" i="20"/>
  <c r="AE13" i="20"/>
  <c r="P13" i="20"/>
  <c r="F13" i="20"/>
  <c r="C13" i="20"/>
  <c r="C25" i="20"/>
  <c r="AF11" i="20"/>
  <c r="AE11" i="20"/>
  <c r="Y11" i="20"/>
  <c r="F11" i="20"/>
  <c r="C11" i="20"/>
  <c r="AF10" i="20"/>
  <c r="AE10" i="20"/>
  <c r="Y10" i="20"/>
  <c r="F10" i="20"/>
  <c r="C10" i="20"/>
  <c r="D29" i="20"/>
  <c r="C29" i="20"/>
  <c r="B7" i="20"/>
  <c r="B53" i="8"/>
  <c r="D21" i="20"/>
  <c r="D16" i="20"/>
  <c r="Q32" i="11"/>
  <c r="C88" i="14"/>
  <c r="C36" i="5"/>
  <c r="C20" i="5"/>
  <c r="E29" i="16"/>
  <c r="F29" i="16"/>
  <c r="G29" i="16"/>
  <c r="H29" i="16"/>
  <c r="I29" i="16"/>
  <c r="J29" i="16"/>
  <c r="K29" i="16"/>
  <c r="K249" i="16"/>
  <c r="J249" i="16"/>
  <c r="I249" i="16"/>
  <c r="H249" i="16"/>
  <c r="G249" i="16"/>
  <c r="F249" i="16"/>
  <c r="E249" i="16"/>
  <c r="K217" i="16"/>
  <c r="J217" i="16"/>
  <c r="I217" i="16"/>
  <c r="H217" i="16"/>
  <c r="G217" i="16"/>
  <c r="F217" i="16"/>
  <c r="E217" i="16"/>
  <c r="C214" i="16"/>
  <c r="C213" i="16"/>
  <c r="C212" i="16"/>
  <c r="C211" i="16"/>
  <c r="C210" i="16"/>
  <c r="C209" i="16"/>
  <c r="K207" i="16"/>
  <c r="J207" i="16"/>
  <c r="I207" i="16"/>
  <c r="H207" i="16"/>
  <c r="G207" i="16"/>
  <c r="F207" i="16"/>
  <c r="E207" i="16"/>
  <c r="C206" i="16"/>
  <c r="C205" i="16"/>
  <c r="C204" i="16"/>
  <c r="C203" i="16"/>
  <c r="C202" i="16"/>
  <c r="C201" i="16"/>
  <c r="C200" i="16"/>
  <c r="C199" i="16"/>
  <c r="K197" i="16"/>
  <c r="J197" i="16"/>
  <c r="I197" i="16"/>
  <c r="H197" i="16"/>
  <c r="G197" i="16"/>
  <c r="F197" i="16"/>
  <c r="E197" i="16"/>
  <c r="C196" i="16"/>
  <c r="C195" i="16"/>
  <c r="C194" i="16"/>
  <c r="C193" i="16"/>
  <c r="C192" i="16"/>
  <c r="C191" i="16"/>
  <c r="C190" i="16"/>
  <c r="C189" i="16"/>
  <c r="K183" i="16"/>
  <c r="J183" i="16"/>
  <c r="I183" i="16"/>
  <c r="H183" i="16"/>
  <c r="G183" i="16"/>
  <c r="F183" i="16"/>
  <c r="E183" i="16"/>
  <c r="C182" i="16"/>
  <c r="C181" i="16"/>
  <c r="C180" i="16"/>
  <c r="C179" i="16"/>
  <c r="C178" i="16"/>
  <c r="K151" i="16"/>
  <c r="J151" i="16"/>
  <c r="I151" i="16"/>
  <c r="H151" i="16"/>
  <c r="G151" i="16"/>
  <c r="F151" i="16"/>
  <c r="E151" i="16"/>
  <c r="C150" i="16"/>
  <c r="C149" i="16"/>
  <c r="C148" i="16"/>
  <c r="C147" i="16"/>
  <c r="C146" i="16"/>
  <c r="C145" i="16"/>
  <c r="C144" i="16"/>
  <c r="C143" i="16"/>
  <c r="C142" i="16"/>
  <c r="C141" i="16"/>
  <c r="C140" i="16"/>
  <c r="C139" i="16"/>
  <c r="C138" i="16"/>
  <c r="K102" i="16"/>
  <c r="J102" i="16"/>
  <c r="I102" i="16"/>
  <c r="H102" i="16"/>
  <c r="G102" i="16"/>
  <c r="F102" i="16"/>
  <c r="E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K83" i="16"/>
  <c r="J83" i="16"/>
  <c r="I83" i="16"/>
  <c r="H83" i="16"/>
  <c r="G83" i="16"/>
  <c r="F83" i="16"/>
  <c r="E83" i="16"/>
  <c r="C82" i="16"/>
  <c r="C81" i="16"/>
  <c r="C80" i="16"/>
  <c r="C79" i="16"/>
  <c r="C77" i="16"/>
  <c r="K54" i="16"/>
  <c r="J54" i="16"/>
  <c r="I54" i="16"/>
  <c r="H54" i="16"/>
  <c r="G54" i="16"/>
  <c r="F54" i="16"/>
  <c r="E54" i="16"/>
  <c r="C53" i="16"/>
  <c r="C52" i="16"/>
  <c r="C51" i="16"/>
  <c r="C50" i="16"/>
  <c r="C49" i="16"/>
  <c r="C48" i="16"/>
  <c r="C28" i="16"/>
  <c r="C27" i="16"/>
  <c r="C26" i="16"/>
  <c r="C25" i="16"/>
  <c r="C24" i="16"/>
  <c r="C23" i="16"/>
  <c r="C22" i="16"/>
  <c r="C21" i="16"/>
  <c r="K8" i="16"/>
  <c r="J8" i="16"/>
  <c r="I8" i="16"/>
  <c r="H8" i="16"/>
  <c r="G8" i="16"/>
  <c r="F8" i="16"/>
  <c r="E8" i="16"/>
  <c r="C7" i="16"/>
  <c r="C6" i="16"/>
  <c r="B23" i="5"/>
  <c r="Y22" i="5"/>
  <c r="R22" i="5"/>
  <c r="Q22" i="5"/>
  <c r="D22" i="5"/>
  <c r="C21" i="5"/>
  <c r="Z22" i="5"/>
  <c r="Y20" i="5"/>
  <c r="R20" i="5"/>
  <c r="Q20" i="5"/>
  <c r="F20" i="5"/>
  <c r="C28" i="5"/>
  <c r="F62" i="5"/>
  <c r="AD25" i="10"/>
  <c r="J54" i="18" s="1"/>
  <c r="AB25" i="10"/>
  <c r="H54" i="18"/>
  <c r="AA25" i="10"/>
  <c r="G54" i="18" s="1"/>
  <c r="G68" i="18" s="1"/>
  <c r="Z25" i="10"/>
  <c r="C76" i="14"/>
  <c r="F63" i="5"/>
  <c r="H63" i="5"/>
  <c r="I63" i="5"/>
  <c r="J63" i="5"/>
  <c r="K63" i="5"/>
  <c r="P63" i="5"/>
  <c r="S63" i="5"/>
  <c r="T63" i="5"/>
  <c r="Y63" i="5"/>
  <c r="C17" i="14"/>
  <c r="C16" i="14"/>
  <c r="C15" i="14"/>
  <c r="C14" i="14"/>
  <c r="C13" i="14"/>
  <c r="C12" i="14"/>
  <c r="C11" i="14"/>
  <c r="C95" i="14"/>
  <c r="C94" i="14"/>
  <c r="C93" i="14"/>
  <c r="C92" i="14"/>
  <c r="C96" i="14"/>
  <c r="C36" i="14"/>
  <c r="C41" i="14"/>
  <c r="C42" i="14"/>
  <c r="C43" i="14"/>
  <c r="C45" i="14"/>
  <c r="C46" i="14"/>
  <c r="C49" i="14"/>
  <c r="C61" i="14"/>
  <c r="C60" i="14"/>
  <c r="C59" i="14"/>
  <c r="C58" i="14"/>
  <c r="C57" i="14"/>
  <c r="C56" i="14"/>
  <c r="C55" i="14"/>
  <c r="C54" i="14"/>
  <c r="C50" i="14"/>
  <c r="C53" i="14"/>
  <c r="C52" i="14"/>
  <c r="C51" i="14"/>
  <c r="F56" i="5"/>
  <c r="H56" i="5"/>
  <c r="I56" i="5"/>
  <c r="P56" i="5"/>
  <c r="C57" i="5"/>
  <c r="F57" i="5"/>
  <c r="H57" i="5"/>
  <c r="I57" i="5"/>
  <c r="P57" i="5"/>
  <c r="C58" i="5"/>
  <c r="F58" i="5"/>
  <c r="Q58" i="5"/>
  <c r="R58" i="5"/>
  <c r="Y58" i="5"/>
  <c r="C59" i="5"/>
  <c r="F59" i="5"/>
  <c r="Q59" i="5"/>
  <c r="R59" i="5"/>
  <c r="Y59" i="5"/>
  <c r="C60" i="5"/>
  <c r="F60" i="5"/>
  <c r="Q60" i="5"/>
  <c r="R60" i="5"/>
  <c r="Y60" i="5"/>
  <c r="C61" i="5"/>
  <c r="F61" i="5"/>
  <c r="Q61" i="5"/>
  <c r="R61" i="5"/>
  <c r="Y61" i="5"/>
  <c r="C55" i="5"/>
  <c r="F55" i="5"/>
  <c r="H55" i="5"/>
  <c r="I55" i="5"/>
  <c r="P55" i="5"/>
  <c r="D64" i="20"/>
  <c r="AF61" i="5"/>
  <c r="AE61" i="5"/>
  <c r="AA61" i="5"/>
  <c r="Z61" i="5"/>
  <c r="D63" i="20"/>
  <c r="AF60" i="5"/>
  <c r="AE60" i="5"/>
  <c r="AA60" i="5"/>
  <c r="Z60" i="5"/>
  <c r="AF59" i="5"/>
  <c r="AE59" i="5"/>
  <c r="AA59" i="5"/>
  <c r="Z59" i="5"/>
  <c r="D63" i="5"/>
  <c r="D66" i="20"/>
  <c r="D60" i="5"/>
  <c r="D62" i="20"/>
  <c r="D61" i="5"/>
  <c r="D59" i="5"/>
  <c r="D61" i="20"/>
  <c r="B7" i="5"/>
  <c r="B41" i="5"/>
  <c r="B31" i="5"/>
  <c r="B14" i="5"/>
  <c r="AF8" i="5"/>
  <c r="AE8" i="5"/>
  <c r="AA8" i="5"/>
  <c r="Z8" i="5"/>
  <c r="D8" i="5"/>
  <c r="B9" i="5"/>
  <c r="C42" i="5"/>
  <c r="F42" i="5"/>
  <c r="H42" i="5"/>
  <c r="I42" i="5"/>
  <c r="J42" i="5"/>
  <c r="K42" i="5"/>
  <c r="P42" i="5"/>
  <c r="C43" i="5"/>
  <c r="F43" i="5"/>
  <c r="H43" i="5"/>
  <c r="I43" i="5"/>
  <c r="J43" i="5"/>
  <c r="K43" i="5"/>
  <c r="P43" i="5"/>
  <c r="C44" i="5"/>
  <c r="F44" i="5"/>
  <c r="H44" i="5"/>
  <c r="I44" i="5"/>
  <c r="J44" i="5"/>
  <c r="K44" i="5"/>
  <c r="P44" i="5"/>
  <c r="C45" i="5"/>
  <c r="F45" i="5"/>
  <c r="H45" i="5"/>
  <c r="I45" i="5"/>
  <c r="J45" i="5"/>
  <c r="K45" i="5"/>
  <c r="P45" i="5"/>
  <c r="C46" i="5"/>
  <c r="F46" i="5"/>
  <c r="H46" i="5"/>
  <c r="I46" i="5"/>
  <c r="J46" i="5"/>
  <c r="K46" i="5"/>
  <c r="P46" i="5"/>
  <c r="C47" i="5"/>
  <c r="F47" i="5"/>
  <c r="H47" i="5"/>
  <c r="I47" i="5"/>
  <c r="J47" i="5"/>
  <c r="K47" i="5"/>
  <c r="P47" i="5"/>
  <c r="C48" i="5"/>
  <c r="F48" i="5"/>
  <c r="H48" i="5"/>
  <c r="I48" i="5"/>
  <c r="J48" i="5"/>
  <c r="K48" i="5"/>
  <c r="P48" i="5"/>
  <c r="C49" i="5"/>
  <c r="F49" i="5"/>
  <c r="H49" i="5"/>
  <c r="I49" i="5"/>
  <c r="J49" i="5"/>
  <c r="K49" i="5"/>
  <c r="P49" i="5"/>
  <c r="C50" i="5"/>
  <c r="F50" i="5"/>
  <c r="H50" i="5"/>
  <c r="I50" i="5"/>
  <c r="J50" i="5"/>
  <c r="K50" i="5"/>
  <c r="P50" i="5"/>
  <c r="C51" i="5"/>
  <c r="F51" i="5"/>
  <c r="H51" i="5"/>
  <c r="I51" i="5"/>
  <c r="J51" i="5"/>
  <c r="K51" i="5"/>
  <c r="P51" i="5"/>
  <c r="C52" i="5"/>
  <c r="F52" i="5"/>
  <c r="H52" i="5"/>
  <c r="I52" i="5"/>
  <c r="J52" i="5"/>
  <c r="K52" i="5"/>
  <c r="P52" i="5"/>
  <c r="C53" i="5"/>
  <c r="F53" i="5"/>
  <c r="H53" i="5"/>
  <c r="I53" i="5"/>
  <c r="J53" i="5"/>
  <c r="K53" i="5"/>
  <c r="P53" i="5"/>
  <c r="C54" i="5"/>
  <c r="F54" i="5"/>
  <c r="H54" i="5"/>
  <c r="I54" i="5"/>
  <c r="P54" i="5"/>
  <c r="H62" i="5"/>
  <c r="I62" i="5"/>
  <c r="J62" i="5"/>
  <c r="K62" i="5"/>
  <c r="P62" i="5"/>
  <c r="S62" i="5"/>
  <c r="T62" i="5"/>
  <c r="Y62" i="5"/>
  <c r="C32" i="5"/>
  <c r="F32" i="5"/>
  <c r="H32" i="5"/>
  <c r="I32" i="5"/>
  <c r="P32" i="5"/>
  <c r="C33" i="5"/>
  <c r="F33" i="5"/>
  <c r="H33" i="5"/>
  <c r="I33" i="5"/>
  <c r="P33" i="5"/>
  <c r="C34" i="5"/>
  <c r="F34" i="5"/>
  <c r="H34" i="5"/>
  <c r="I34" i="5"/>
  <c r="P34" i="5"/>
  <c r="C35" i="5"/>
  <c r="F35" i="5"/>
  <c r="Q35" i="5"/>
  <c r="R35" i="5"/>
  <c r="Y35" i="5"/>
  <c r="F36" i="5"/>
  <c r="Q36" i="5"/>
  <c r="R36" i="5"/>
  <c r="Y36" i="5"/>
  <c r="C37" i="5"/>
  <c r="F37" i="5"/>
  <c r="Q37" i="5"/>
  <c r="R37" i="5"/>
  <c r="Y37" i="5"/>
  <c r="C38" i="5"/>
  <c r="F38" i="5"/>
  <c r="Q38" i="5"/>
  <c r="R38" i="5"/>
  <c r="Y38" i="5"/>
  <c r="C39" i="5"/>
  <c r="F39" i="5"/>
  <c r="Q39" i="5"/>
  <c r="R39" i="5"/>
  <c r="Y39" i="5"/>
  <c r="C40" i="5"/>
  <c r="F40" i="5"/>
  <c r="Q40" i="5"/>
  <c r="R40" i="5"/>
  <c r="Y40" i="5"/>
  <c r="C24" i="5"/>
  <c r="F24" i="5"/>
  <c r="H24" i="5"/>
  <c r="I24" i="5"/>
  <c r="P24" i="5"/>
  <c r="C25" i="5"/>
  <c r="F25" i="5"/>
  <c r="H25" i="5"/>
  <c r="I25" i="5"/>
  <c r="P25" i="5"/>
  <c r="C26" i="5"/>
  <c r="F26" i="5"/>
  <c r="J26" i="5"/>
  <c r="K26" i="5"/>
  <c r="P26" i="5"/>
  <c r="C27" i="5"/>
  <c r="F27" i="5"/>
  <c r="J27" i="5"/>
  <c r="K27" i="5"/>
  <c r="P27" i="5"/>
  <c r="F28" i="5"/>
  <c r="P28" i="5"/>
  <c r="Q28" i="5"/>
  <c r="R28" i="5"/>
  <c r="Y28" i="5"/>
  <c r="C29" i="5"/>
  <c r="F29" i="5"/>
  <c r="P29" i="5"/>
  <c r="Q29" i="5"/>
  <c r="R29" i="5"/>
  <c r="Y29" i="5"/>
  <c r="C30" i="5"/>
  <c r="F30" i="5"/>
  <c r="P30" i="5"/>
  <c r="Q30" i="5"/>
  <c r="R30" i="5"/>
  <c r="Y30" i="5"/>
  <c r="C16" i="5"/>
  <c r="F16" i="5"/>
  <c r="H16" i="5"/>
  <c r="I16" i="5"/>
  <c r="P16" i="5"/>
  <c r="C17" i="5"/>
  <c r="F17" i="5"/>
  <c r="H17" i="5"/>
  <c r="I17" i="5"/>
  <c r="P17" i="5"/>
  <c r="C18" i="5"/>
  <c r="F18" i="5"/>
  <c r="S18" i="5"/>
  <c r="T18" i="5"/>
  <c r="Y18" i="5"/>
  <c r="C19" i="5"/>
  <c r="F19" i="5"/>
  <c r="Q19" i="5"/>
  <c r="R19" i="5"/>
  <c r="Y19" i="5"/>
  <c r="F21" i="5"/>
  <c r="Q21" i="5"/>
  <c r="R21" i="5"/>
  <c r="Y21" i="5"/>
  <c r="C15" i="5"/>
  <c r="F15" i="5"/>
  <c r="H15" i="5"/>
  <c r="I15" i="5"/>
  <c r="P15" i="5"/>
  <c r="Y11" i="5"/>
  <c r="Y12" i="5"/>
  <c r="Y13" i="5"/>
  <c r="C9" i="5"/>
  <c r="F9" i="5"/>
  <c r="H9" i="5"/>
  <c r="I9" i="5"/>
  <c r="P9" i="5"/>
  <c r="C10" i="5"/>
  <c r="F10" i="5"/>
  <c r="H10" i="5"/>
  <c r="I10" i="5"/>
  <c r="P10" i="5"/>
  <c r="C11" i="5"/>
  <c r="F11" i="5"/>
  <c r="Q11" i="5"/>
  <c r="R11" i="5"/>
  <c r="C12" i="5"/>
  <c r="F12" i="5"/>
  <c r="Q12" i="5"/>
  <c r="R12" i="5"/>
  <c r="C13" i="5"/>
  <c r="F13" i="5"/>
  <c r="Q13" i="5"/>
  <c r="R13" i="5"/>
  <c r="AA63" i="5"/>
  <c r="AB63" i="5"/>
  <c r="Z63" i="5"/>
  <c r="K127" i="14"/>
  <c r="AE18" i="13"/>
  <c r="K84" i="18"/>
  <c r="AD18" i="13"/>
  <c r="J84" i="18"/>
  <c r="AC18" i="13"/>
  <c r="I84" i="18"/>
  <c r="AB18" i="13"/>
  <c r="H84" i="18"/>
  <c r="AA18" i="13"/>
  <c r="G84" i="18"/>
  <c r="Z18" i="13"/>
  <c r="F84" i="18"/>
  <c r="Y18" i="13"/>
  <c r="H44" i="11"/>
  <c r="J44" i="11"/>
  <c r="K44" i="11"/>
  <c r="L44" i="11"/>
  <c r="M44" i="11"/>
  <c r="N44" i="11"/>
  <c r="P44" i="11"/>
  <c r="Q44" i="11"/>
  <c r="T44" i="11"/>
  <c r="U44" i="11"/>
  <c r="V44" i="11"/>
  <c r="W44" i="11"/>
  <c r="K99" i="14"/>
  <c r="F127" i="14"/>
  <c r="G127" i="14"/>
  <c r="H127" i="14"/>
  <c r="I127" i="14"/>
  <c r="J127" i="14"/>
  <c r="E127" i="14"/>
  <c r="F99" i="14"/>
  <c r="G99" i="14"/>
  <c r="H99" i="14"/>
  <c r="I99" i="14"/>
  <c r="J99" i="14"/>
  <c r="E99" i="14"/>
  <c r="F89" i="14"/>
  <c r="G89" i="14"/>
  <c r="H89" i="14"/>
  <c r="I89" i="14"/>
  <c r="J89" i="14"/>
  <c r="K89" i="14"/>
  <c r="E89" i="14"/>
  <c r="F79" i="14"/>
  <c r="G79" i="14"/>
  <c r="H79" i="14"/>
  <c r="I79" i="14"/>
  <c r="J79" i="14"/>
  <c r="K79" i="14"/>
  <c r="E79" i="14"/>
  <c r="F69" i="14"/>
  <c r="G69" i="14"/>
  <c r="H69" i="14"/>
  <c r="I69" i="14"/>
  <c r="J69" i="14"/>
  <c r="K69" i="14"/>
  <c r="E69" i="14"/>
  <c r="F62" i="14"/>
  <c r="G62" i="14"/>
  <c r="H62" i="14"/>
  <c r="I62" i="14"/>
  <c r="J62" i="14"/>
  <c r="K62" i="14"/>
  <c r="E62" i="14"/>
  <c r="F47" i="14"/>
  <c r="G47" i="14"/>
  <c r="H47" i="14"/>
  <c r="I47" i="14"/>
  <c r="J47" i="14"/>
  <c r="K47" i="14"/>
  <c r="E47" i="14"/>
  <c r="F33" i="14"/>
  <c r="G33" i="14"/>
  <c r="H33" i="14"/>
  <c r="I33" i="14"/>
  <c r="J33" i="14"/>
  <c r="K33" i="14"/>
  <c r="E33" i="14"/>
  <c r="F26" i="14"/>
  <c r="G26" i="14"/>
  <c r="H26" i="14"/>
  <c r="I26" i="14"/>
  <c r="J26" i="14"/>
  <c r="K26" i="14"/>
  <c r="E26" i="14"/>
  <c r="F18" i="14"/>
  <c r="F128" i="14" s="1"/>
  <c r="G18" i="14"/>
  <c r="H18" i="14"/>
  <c r="I18" i="14"/>
  <c r="J18" i="14"/>
  <c r="J128" i="14" s="1"/>
  <c r="K18" i="14"/>
  <c r="E18" i="14"/>
  <c r="F8" i="14"/>
  <c r="G8" i="14"/>
  <c r="G128" i="14" s="1"/>
  <c r="H8" i="14"/>
  <c r="I8" i="14"/>
  <c r="J8" i="14"/>
  <c r="K8" i="14"/>
  <c r="E8" i="14"/>
  <c r="AB24" i="11"/>
  <c r="H64" i="18"/>
  <c r="C72" i="14"/>
  <c r="C73" i="14"/>
  <c r="C74" i="14"/>
  <c r="C75" i="14"/>
  <c r="C77" i="14"/>
  <c r="C78" i="14"/>
  <c r="C71" i="14"/>
  <c r="C82" i="14"/>
  <c r="C83" i="14"/>
  <c r="C84" i="14"/>
  <c r="C85" i="14"/>
  <c r="C86" i="14"/>
  <c r="C87" i="14"/>
  <c r="C81" i="14"/>
  <c r="C65" i="14"/>
  <c r="C66" i="14"/>
  <c r="C67" i="14"/>
  <c r="C68" i="14"/>
  <c r="C64" i="14"/>
  <c r="C21" i="14"/>
  <c r="C22" i="14"/>
  <c r="C23" i="14"/>
  <c r="C24" i="14"/>
  <c r="C25" i="14"/>
  <c r="C20" i="14"/>
  <c r="C10" i="14"/>
  <c r="C7" i="14"/>
  <c r="C6" i="14"/>
  <c r="C29" i="14"/>
  <c r="C30" i="14"/>
  <c r="C31" i="14"/>
  <c r="C32" i="14"/>
  <c r="C28" i="14"/>
  <c r="C37" i="14"/>
  <c r="C38" i="14"/>
  <c r="C39" i="14"/>
  <c r="C40" i="14"/>
  <c r="C44" i="14"/>
  <c r="C35" i="14"/>
  <c r="C91" i="14"/>
  <c r="D10" i="5"/>
  <c r="D9" i="5"/>
  <c r="D33" i="5"/>
  <c r="D35" i="20"/>
  <c r="D13" i="5"/>
  <c r="D25" i="20"/>
  <c r="D11" i="5"/>
  <c r="D10" i="20"/>
  <c r="D12" i="5"/>
  <c r="D11" i="20"/>
  <c r="AE12" i="13"/>
  <c r="K78" i="18"/>
  <c r="AE13" i="13"/>
  <c r="K79" i="18"/>
  <c r="AE14" i="13"/>
  <c r="K80" i="18"/>
  <c r="AE15" i="13"/>
  <c r="K81" i="18"/>
  <c r="AE16" i="13"/>
  <c r="K82" i="18"/>
  <c r="AE17" i="13"/>
  <c r="K83" i="18"/>
  <c r="AD12" i="13"/>
  <c r="J78" i="18"/>
  <c r="AD13" i="13"/>
  <c r="J79" i="18"/>
  <c r="AD14" i="13"/>
  <c r="J80" i="18"/>
  <c r="AD15" i="13"/>
  <c r="J81" i="18"/>
  <c r="AD16" i="13"/>
  <c r="J82" i="18"/>
  <c r="AD17" i="13"/>
  <c r="J83" i="18"/>
  <c r="AC12" i="13"/>
  <c r="I78" i="18"/>
  <c r="AC13" i="13"/>
  <c r="I79" i="18"/>
  <c r="AC14" i="13"/>
  <c r="I80" i="18"/>
  <c r="AC15" i="13"/>
  <c r="I81" i="18"/>
  <c r="AC16" i="13"/>
  <c r="I82" i="18"/>
  <c r="AC17" i="13"/>
  <c r="I83" i="18"/>
  <c r="AB12" i="13"/>
  <c r="H78" i="18"/>
  <c r="AB13" i="13"/>
  <c r="H79" i="18"/>
  <c r="AB14" i="13"/>
  <c r="H80" i="18"/>
  <c r="AB15" i="13"/>
  <c r="H81" i="18"/>
  <c r="AB16" i="13"/>
  <c r="H82" i="18"/>
  <c r="AB17" i="13"/>
  <c r="H83" i="18"/>
  <c r="AA12" i="13"/>
  <c r="AA13" i="13"/>
  <c r="G79" i="18" s="1"/>
  <c r="AA14" i="13"/>
  <c r="G80" i="18"/>
  <c r="AA15" i="13"/>
  <c r="G81" i="18" s="1"/>
  <c r="AA16" i="13"/>
  <c r="G82" i="18"/>
  <c r="AA17" i="13"/>
  <c r="G83" i="18" s="1"/>
  <c r="E83" i="18" s="1"/>
  <c r="Z12" i="13"/>
  <c r="F78" i="18"/>
  <c r="Z13" i="13"/>
  <c r="F79" i="18" s="1"/>
  <c r="Z14" i="13"/>
  <c r="F80" i="18"/>
  <c r="Z15" i="13"/>
  <c r="F81" i="18" s="1"/>
  <c r="Z16" i="13"/>
  <c r="F82" i="18"/>
  <c r="Z17" i="13"/>
  <c r="F83" i="18" s="1"/>
  <c r="Y12" i="13"/>
  <c r="Y13" i="13"/>
  <c r="Y14" i="13"/>
  <c r="Y15" i="13"/>
  <c r="Y16" i="13"/>
  <c r="Y17" i="13"/>
  <c r="G78" i="18"/>
  <c r="E78" i="18" s="1"/>
  <c r="D26" i="5"/>
  <c r="D27" i="20"/>
  <c r="D27" i="5"/>
  <c r="D28" i="20"/>
  <c r="D30" i="5"/>
  <c r="D32" i="20"/>
  <c r="D24" i="5"/>
  <c r="D23" i="20"/>
  <c r="D28" i="5"/>
  <c r="D30" i="20"/>
  <c r="D25" i="5"/>
  <c r="D24" i="20"/>
  <c r="D29" i="5"/>
  <c r="D31" i="20"/>
  <c r="AE11" i="13"/>
  <c r="K77" i="18"/>
  <c r="K86" i="18" s="1"/>
  <c r="AD11" i="13"/>
  <c r="J77" i="18"/>
  <c r="AD20" i="13"/>
  <c r="AC11" i="13"/>
  <c r="I77" i="18" s="1"/>
  <c r="AB11" i="13"/>
  <c r="H77" i="18"/>
  <c r="AA11" i="13"/>
  <c r="Z11" i="13"/>
  <c r="F77" i="18"/>
  <c r="Y11" i="13"/>
  <c r="AE46" i="10"/>
  <c r="AF33" i="5"/>
  <c r="AE47" i="10"/>
  <c r="AF34" i="5"/>
  <c r="AF35" i="5"/>
  <c r="AE51" i="10"/>
  <c r="AF36" i="5" s="1"/>
  <c r="AF37" i="5"/>
  <c r="AE52" i="10"/>
  <c r="AF38" i="5"/>
  <c r="AE53" i="10"/>
  <c r="AF39" i="5"/>
  <c r="AF40" i="5"/>
  <c r="AD46" i="10"/>
  <c r="AE33" i="5" s="1"/>
  <c r="AD47" i="10"/>
  <c r="AE34" i="5" s="1"/>
  <c r="AD50" i="10"/>
  <c r="AE35" i="5" s="1"/>
  <c r="AD51" i="10"/>
  <c r="AE36" i="5" s="1"/>
  <c r="AE37" i="5"/>
  <c r="AD52" i="10"/>
  <c r="AE38" i="5"/>
  <c r="AD53" i="10"/>
  <c r="AE39" i="5"/>
  <c r="AE40" i="5"/>
  <c r="AC46" i="10"/>
  <c r="AC47" i="10"/>
  <c r="AC50" i="10"/>
  <c r="AC51" i="10"/>
  <c r="AC52" i="10"/>
  <c r="AC53" i="10"/>
  <c r="AB46" i="10"/>
  <c r="AB47" i="10"/>
  <c r="AB50" i="10"/>
  <c r="AB51" i="10"/>
  <c r="AB52" i="10"/>
  <c r="AB53" i="10"/>
  <c r="AA46" i="10"/>
  <c r="AA47" i="10"/>
  <c r="AA50" i="10"/>
  <c r="AA51" i="10"/>
  <c r="AA52" i="10"/>
  <c r="AA53" i="10"/>
  <c r="Z46" i="10"/>
  <c r="AA33" i="5" s="1"/>
  <c r="Z47" i="10"/>
  <c r="AA34" i="5" s="1"/>
  <c r="Z50" i="10"/>
  <c r="AA35" i="5" s="1"/>
  <c r="Z51" i="10"/>
  <c r="AA36" i="5" s="1"/>
  <c r="AA37" i="5"/>
  <c r="Z52" i="10"/>
  <c r="AA38" i="5"/>
  <c r="Z53" i="10"/>
  <c r="AA39" i="5"/>
  <c r="AA40" i="5"/>
  <c r="Y46" i="10"/>
  <c r="Z33" i="5" s="1"/>
  <c r="Y47" i="10"/>
  <c r="Z34" i="5" s="1"/>
  <c r="Y50" i="10"/>
  <c r="Z35" i="5" s="1"/>
  <c r="Y51" i="10"/>
  <c r="Z36" i="5" s="1"/>
  <c r="Z37" i="5"/>
  <c r="Y52" i="10"/>
  <c r="Z38" i="5"/>
  <c r="Y53" i="10"/>
  <c r="Z39" i="5"/>
  <c r="Z40" i="5"/>
  <c r="AB47" i="9"/>
  <c r="Y47" i="9"/>
  <c r="Z26" i="5"/>
  <c r="AE47" i="9"/>
  <c r="AF26" i="5"/>
  <c r="AE48" i="9"/>
  <c r="AF27" i="5"/>
  <c r="AE50" i="9"/>
  <c r="AF28" i="5"/>
  <c r="AE56" i="9"/>
  <c r="AF29" i="5"/>
  <c r="AE57" i="9"/>
  <c r="AF30" i="5"/>
  <c r="AE25" i="5"/>
  <c r="AD47" i="9"/>
  <c r="AE26" i="5" s="1"/>
  <c r="AD48" i="9"/>
  <c r="AE27" i="5" s="1"/>
  <c r="AD50" i="9"/>
  <c r="AE28" i="5" s="1"/>
  <c r="AD56" i="9"/>
  <c r="AE29" i="5" s="1"/>
  <c r="AD57" i="9"/>
  <c r="AE30" i="5" s="1"/>
  <c r="AC47" i="9"/>
  <c r="AC48" i="9"/>
  <c r="AC50" i="9"/>
  <c r="AC56" i="9"/>
  <c r="AC57" i="9"/>
  <c r="AB48" i="9"/>
  <c r="AB50" i="9"/>
  <c r="AB56" i="9"/>
  <c r="AB57" i="9"/>
  <c r="AA47" i="9"/>
  <c r="AB26" i="5"/>
  <c r="AA48" i="9"/>
  <c r="AB27" i="5"/>
  <c r="AA50" i="9"/>
  <c r="AA56" i="9"/>
  <c r="AA57" i="9"/>
  <c r="AA25" i="5"/>
  <c r="Z47" i="9"/>
  <c r="AA26" i="5"/>
  <c r="Z48" i="9"/>
  <c r="AA27" i="5"/>
  <c r="Z50" i="9"/>
  <c r="AA28" i="5"/>
  <c r="Z56" i="9"/>
  <c r="AA29" i="5"/>
  <c r="Z57" i="9"/>
  <c r="AA30" i="5"/>
  <c r="Z25" i="5"/>
  <c r="Y48" i="9"/>
  <c r="Z27" i="5" s="1"/>
  <c r="Y50" i="9"/>
  <c r="Z28" i="5" s="1"/>
  <c r="Y56" i="9"/>
  <c r="Z29" i="5" s="1"/>
  <c r="Y57" i="9"/>
  <c r="Z30" i="5" s="1"/>
  <c r="AF43" i="5"/>
  <c r="AE49" i="11"/>
  <c r="AF44" i="5"/>
  <c r="AE50" i="11"/>
  <c r="AF45" i="5"/>
  <c r="AF46" i="5"/>
  <c r="AE51" i="11"/>
  <c r="AF47" i="5" s="1"/>
  <c r="AF48" i="5"/>
  <c r="AF49" i="5"/>
  <c r="AF50" i="5"/>
  <c r="AF51" i="5"/>
  <c r="AF52" i="5"/>
  <c r="AF53" i="5"/>
  <c r="AF54" i="5"/>
  <c r="AF55" i="5"/>
  <c r="AF56" i="5"/>
  <c r="AF57" i="5"/>
  <c r="AF58" i="5"/>
  <c r="AF62" i="5"/>
  <c r="AE43" i="5"/>
  <c r="AD49" i="11"/>
  <c r="AE44" i="5"/>
  <c r="AD50" i="11"/>
  <c r="AE45" i="5"/>
  <c r="AE46" i="5"/>
  <c r="AD51" i="11"/>
  <c r="AE47" i="5" s="1"/>
  <c r="AE48" i="5"/>
  <c r="AE49" i="5"/>
  <c r="AE50" i="5"/>
  <c r="AE51" i="5"/>
  <c r="AE52" i="5"/>
  <c r="AE53" i="5"/>
  <c r="AE54" i="5"/>
  <c r="AE55" i="5"/>
  <c r="AE56" i="5"/>
  <c r="AE57" i="5"/>
  <c r="AE58" i="5"/>
  <c r="AE62" i="5"/>
  <c r="AC49" i="11"/>
  <c r="AC50" i="11"/>
  <c r="AC51" i="11"/>
  <c r="AB49" i="11"/>
  <c r="AB50" i="11"/>
  <c r="AB51" i="11"/>
  <c r="AB43" i="5"/>
  <c r="AA49" i="11"/>
  <c r="AB44" i="5"/>
  <c r="AA50" i="11"/>
  <c r="AB45" i="5"/>
  <c r="AB46" i="5"/>
  <c r="AA51" i="11"/>
  <c r="AB47" i="5"/>
  <c r="AB48" i="5"/>
  <c r="AB49" i="5"/>
  <c r="AB50" i="5"/>
  <c r="AB51" i="5"/>
  <c r="AB52" i="5"/>
  <c r="AB53" i="5"/>
  <c r="AB62" i="5"/>
  <c r="AA43" i="5"/>
  <c r="Z49" i="11"/>
  <c r="AA44" i="5" s="1"/>
  <c r="Z50" i="11"/>
  <c r="AA45" i="5"/>
  <c r="AA46" i="5"/>
  <c r="Z51" i="11"/>
  <c r="AA47" i="5"/>
  <c r="AA48" i="5"/>
  <c r="AA49" i="5"/>
  <c r="AA50" i="5"/>
  <c r="AA51" i="5"/>
  <c r="AA52" i="5"/>
  <c r="AA53" i="5"/>
  <c r="AA54" i="5"/>
  <c r="AA55" i="5"/>
  <c r="AA56" i="5"/>
  <c r="AA57" i="5"/>
  <c r="AA58" i="5"/>
  <c r="AA62" i="5"/>
  <c r="Z43" i="5"/>
  <c r="Y49" i="11"/>
  <c r="Z44" i="5" s="1"/>
  <c r="Y50" i="11"/>
  <c r="Z45" i="5" s="1"/>
  <c r="Z46" i="5"/>
  <c r="Y51" i="11"/>
  <c r="Z47" i="5"/>
  <c r="Z48" i="5"/>
  <c r="Z49" i="5"/>
  <c r="Z50" i="5"/>
  <c r="Z51" i="5"/>
  <c r="Z52" i="5"/>
  <c r="Z53" i="5"/>
  <c r="Z54" i="5"/>
  <c r="Z55" i="5"/>
  <c r="Z56" i="5"/>
  <c r="Z57" i="5"/>
  <c r="Z58" i="5"/>
  <c r="Z62" i="5"/>
  <c r="Y48" i="11"/>
  <c r="Z42" i="5"/>
  <c r="D62" i="5"/>
  <c r="AE48" i="11"/>
  <c r="AF42" i="5" s="1"/>
  <c r="AD48" i="11"/>
  <c r="AE42" i="5" s="1"/>
  <c r="AC48" i="11"/>
  <c r="AB48" i="11"/>
  <c r="AA48" i="11"/>
  <c r="AB42" i="5" s="1"/>
  <c r="Z48" i="11"/>
  <c r="AA42" i="5" s="1"/>
  <c r="AE45" i="10"/>
  <c r="AF32" i="5" s="1"/>
  <c r="AD45" i="10"/>
  <c r="AE32" i="5" s="1"/>
  <c r="AC45" i="10"/>
  <c r="AB45" i="10"/>
  <c r="AA45" i="10"/>
  <c r="Z45" i="10"/>
  <c r="AA32" i="5"/>
  <c r="Y45" i="10"/>
  <c r="Z32" i="5"/>
  <c r="D18" i="5"/>
  <c r="AE55" i="9"/>
  <c r="AF24" i="5" s="1"/>
  <c r="AD55" i="9"/>
  <c r="AE24" i="5" s="1"/>
  <c r="AC55" i="9"/>
  <c r="AB55" i="9"/>
  <c r="AA55" i="9"/>
  <c r="Z55" i="9"/>
  <c r="AA24" i="5"/>
  <c r="Y55" i="9"/>
  <c r="Z24" i="5"/>
  <c r="AF19" i="5"/>
  <c r="AF20" i="5"/>
  <c r="AF21" i="5"/>
  <c r="AE19" i="5"/>
  <c r="AE20" i="5"/>
  <c r="AA19" i="5"/>
  <c r="AA20" i="5"/>
  <c r="Z19" i="5"/>
  <c r="Z20" i="5"/>
  <c r="Z21" i="5"/>
  <c r="AF18" i="5"/>
  <c r="AE18" i="5"/>
  <c r="AB18" i="5"/>
  <c r="AF17" i="5"/>
  <c r="AE17" i="5"/>
  <c r="AA17" i="5"/>
  <c r="Z17" i="5"/>
  <c r="AF16" i="5"/>
  <c r="AE39" i="8"/>
  <c r="AD39" i="8"/>
  <c r="AC39" i="8"/>
  <c r="AB39" i="8"/>
  <c r="AA39" i="8"/>
  <c r="Z39" i="8"/>
  <c r="AE50" i="8"/>
  <c r="AF15" i="5"/>
  <c r="AD50" i="8"/>
  <c r="AE15" i="5"/>
  <c r="AC50" i="8"/>
  <c r="AB50" i="8"/>
  <c r="AA50" i="8"/>
  <c r="AA15" i="5"/>
  <c r="Y50" i="8"/>
  <c r="Z15" i="5"/>
  <c r="D20" i="5"/>
  <c r="D19" i="20"/>
  <c r="D32" i="5"/>
  <c r="D34" i="20"/>
  <c r="D34" i="5"/>
  <c r="D36" i="20"/>
  <c r="D35" i="5"/>
  <c r="D37" i="20"/>
  <c r="D39" i="5"/>
  <c r="D41" i="20"/>
  <c r="D36" i="5"/>
  <c r="D38" i="20"/>
  <c r="D21" i="5"/>
  <c r="D20" i="20"/>
  <c r="D15" i="5"/>
  <c r="D40" i="5"/>
  <c r="D42" i="20"/>
  <c r="D37" i="5"/>
  <c r="D39" i="20"/>
  <c r="D16" i="5"/>
  <c r="D19" i="5"/>
  <c r="D18" i="20"/>
  <c r="D38" i="5"/>
  <c r="D40" i="20"/>
  <c r="D50" i="5"/>
  <c r="D52" i="20"/>
  <c r="D57" i="5"/>
  <c r="D59" i="20"/>
  <c r="D53" i="5"/>
  <c r="D55" i="20"/>
  <c r="D49" i="5"/>
  <c r="D51" i="20"/>
  <c r="D45" i="5"/>
  <c r="D47" i="20"/>
  <c r="D56" i="5"/>
  <c r="D58" i="20"/>
  <c r="D58" i="5"/>
  <c r="D60" i="20"/>
  <c r="D42" i="5"/>
  <c r="D44" i="20"/>
  <c r="D52" i="5"/>
  <c r="D54" i="20"/>
  <c r="D48" i="5"/>
  <c r="D50" i="20"/>
  <c r="D44" i="5"/>
  <c r="D46" i="20"/>
  <c r="D55" i="5"/>
  <c r="D57" i="20"/>
  <c r="D46" i="5"/>
  <c r="D48" i="20"/>
  <c r="D51" i="5"/>
  <c r="D53" i="20"/>
  <c r="D47" i="5"/>
  <c r="D49" i="20"/>
  <c r="D43" i="5"/>
  <c r="D45" i="20"/>
  <c r="D54" i="5"/>
  <c r="D56" i="20"/>
  <c r="C38" i="11"/>
  <c r="C35" i="10"/>
  <c r="C34" i="9"/>
  <c r="AE32" i="4"/>
  <c r="K100" i="18" s="1"/>
  <c r="AD32" i="4"/>
  <c r="J100" i="18" s="1"/>
  <c r="AC32" i="4"/>
  <c r="I100" i="18" s="1"/>
  <c r="AB32" i="4"/>
  <c r="H100" i="18" s="1"/>
  <c r="E100" i="18" s="1"/>
  <c r="AA32" i="4"/>
  <c r="G100" i="18" s="1"/>
  <c r="Z32" i="4"/>
  <c r="F100" i="18" s="1"/>
  <c r="AE31" i="4"/>
  <c r="K99" i="18" s="1"/>
  <c r="AD31" i="4"/>
  <c r="J99" i="18" s="1"/>
  <c r="J104" i="18" s="1"/>
  <c r="AC31" i="4"/>
  <c r="I99" i="18"/>
  <c r="AB31" i="4"/>
  <c r="H99" i="18"/>
  <c r="AA31" i="4"/>
  <c r="Z31" i="4"/>
  <c r="F99" i="18" s="1"/>
  <c r="AF9" i="5"/>
  <c r="AF10" i="5"/>
  <c r="AE52" i="4"/>
  <c r="AF11" i="5" s="1"/>
  <c r="AE53" i="4"/>
  <c r="AF12" i="5" s="1"/>
  <c r="AF13" i="5"/>
  <c r="AE9" i="5"/>
  <c r="AE10" i="5"/>
  <c r="AD52" i="4"/>
  <c r="AE11" i="5"/>
  <c r="AD53" i="4"/>
  <c r="AE12" i="5"/>
  <c r="AE13" i="5"/>
  <c r="AC52" i="4"/>
  <c r="AC53" i="4"/>
  <c r="AB52" i="4"/>
  <c r="AB53" i="4"/>
  <c r="AA52" i="4"/>
  <c r="AA53" i="4"/>
  <c r="AA9" i="5"/>
  <c r="AA10" i="5"/>
  <c r="Z52" i="4"/>
  <c r="AA11" i="5" s="1"/>
  <c r="Z53" i="4"/>
  <c r="AA12" i="5" s="1"/>
  <c r="AA13" i="5"/>
  <c r="AE50" i="4"/>
  <c r="AD50" i="4"/>
  <c r="AC50" i="4"/>
  <c r="AB50" i="4"/>
  <c r="AA50" i="4"/>
  <c r="Z50" i="4"/>
  <c r="Z9" i="5"/>
  <c r="Z10" i="5"/>
  <c r="Y52" i="4"/>
  <c r="Z11" i="5"/>
  <c r="Y53" i="4"/>
  <c r="Z12" i="5"/>
  <c r="Z13" i="5"/>
  <c r="Y50" i="4"/>
  <c r="AD36" i="4"/>
  <c r="AE36" i="4"/>
  <c r="AD33" i="4"/>
  <c r="J101" i="18"/>
  <c r="AC36" i="4"/>
  <c r="Z36" i="4"/>
  <c r="AE33" i="4"/>
  <c r="K101" i="18"/>
  <c r="AC33" i="4"/>
  <c r="AB33" i="4"/>
  <c r="AA33" i="4"/>
  <c r="G101" i="18"/>
  <c r="Z33" i="4"/>
  <c r="X39" i="11"/>
  <c r="W39" i="11"/>
  <c r="V39" i="11"/>
  <c r="U39" i="11"/>
  <c r="T39" i="11"/>
  <c r="S39" i="11"/>
  <c r="R39" i="11"/>
  <c r="Q39" i="11"/>
  <c r="P39" i="11"/>
  <c r="O39" i="11"/>
  <c r="N39" i="11"/>
  <c r="M39" i="11"/>
  <c r="L39" i="11"/>
  <c r="K39" i="11"/>
  <c r="J39" i="11"/>
  <c r="I39" i="11"/>
  <c r="H39" i="11"/>
  <c r="G39" i="11"/>
  <c r="AE38" i="11"/>
  <c r="AE39" i="11" s="1"/>
  <c r="AD38" i="11"/>
  <c r="AD39" i="11" s="1"/>
  <c r="AD45" i="11" s="1"/>
  <c r="AC38" i="11"/>
  <c r="AC39" i="11" s="1"/>
  <c r="AB38" i="11"/>
  <c r="AB39" i="11" s="1"/>
  <c r="AA38" i="11"/>
  <c r="AA39" i="11" s="1"/>
  <c r="Z38" i="11"/>
  <c r="Z39" i="11" s="1"/>
  <c r="R41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AE35" i="10"/>
  <c r="AE36" i="10"/>
  <c r="AD35" i="10"/>
  <c r="AD36" i="10"/>
  <c r="AC35" i="10"/>
  <c r="AC36" i="10"/>
  <c r="AB35" i="10"/>
  <c r="AB36" i="10"/>
  <c r="AA35" i="10"/>
  <c r="AA36" i="10"/>
  <c r="Z35" i="10"/>
  <c r="Z36" i="10"/>
  <c r="AE34" i="9"/>
  <c r="AE35" i="9"/>
  <c r="AD34" i="9"/>
  <c r="AD35" i="9"/>
  <c r="AC34" i="9"/>
  <c r="AC35" i="9"/>
  <c r="AB34" i="9"/>
  <c r="AB35" i="9"/>
  <c r="AA34" i="9"/>
  <c r="AA35" i="9"/>
  <c r="Z34" i="9"/>
  <c r="Z35" i="9"/>
  <c r="AE36" i="8"/>
  <c r="K103" i="18"/>
  <c r="AD36" i="8"/>
  <c r="J103" i="18"/>
  <c r="AC36" i="8"/>
  <c r="I103" i="18"/>
  <c r="AC35" i="8"/>
  <c r="AE35" i="8"/>
  <c r="K102" i="18"/>
  <c r="AD35" i="8"/>
  <c r="AD22" i="8"/>
  <c r="AC22" i="8"/>
  <c r="AB22" i="8"/>
  <c r="AA22" i="8"/>
  <c r="Z22" i="8"/>
  <c r="AE27" i="8"/>
  <c r="K71" i="18"/>
  <c r="AD27" i="8"/>
  <c r="J71" i="18" s="1"/>
  <c r="AC27" i="8"/>
  <c r="AE28" i="8"/>
  <c r="K72" i="18"/>
  <c r="AD28" i="8"/>
  <c r="J72" i="18"/>
  <c r="AC28" i="8"/>
  <c r="AE26" i="8"/>
  <c r="AE29" i="8" s="1"/>
  <c r="AE46" i="8" s="1"/>
  <c r="AD26" i="8"/>
  <c r="AC26" i="8"/>
  <c r="AB26" i="8"/>
  <c r="AB29" i="8"/>
  <c r="AB46" i="8" s="1"/>
  <c r="AA26" i="8"/>
  <c r="Z26" i="8"/>
  <c r="AD24" i="9"/>
  <c r="J41" i="18"/>
  <c r="AC24" i="9"/>
  <c r="I41" i="18"/>
  <c r="AB24" i="9"/>
  <c r="H41" i="18"/>
  <c r="AA24" i="9"/>
  <c r="G41" i="18"/>
  <c r="Z24" i="9"/>
  <c r="F41" i="18"/>
  <c r="E41" i="18" s="1"/>
  <c r="K41" i="18"/>
  <c r="AC30" i="11"/>
  <c r="I73" i="18"/>
  <c r="AB31" i="11"/>
  <c r="H74" i="18" s="1"/>
  <c r="E74" i="18" s="1"/>
  <c r="AB30" i="11"/>
  <c r="AA31" i="11"/>
  <c r="G74" i="18"/>
  <c r="AA30" i="11"/>
  <c r="G73" i="18"/>
  <c r="Z31" i="11"/>
  <c r="F74" i="18"/>
  <c r="Z30" i="11"/>
  <c r="F73" i="18"/>
  <c r="AC18" i="11"/>
  <c r="I58" i="18"/>
  <c r="AC19" i="11"/>
  <c r="I59" i="18"/>
  <c r="AC20" i="11"/>
  <c r="I60" i="18"/>
  <c r="AC21" i="11"/>
  <c r="I61" i="18"/>
  <c r="AC22" i="11"/>
  <c r="I62" i="18"/>
  <c r="AC23" i="11"/>
  <c r="I63" i="18"/>
  <c r="AC24" i="11"/>
  <c r="I64" i="18"/>
  <c r="AC25" i="11"/>
  <c r="I65" i="18"/>
  <c r="AC26" i="11"/>
  <c r="I66" i="18"/>
  <c r="AC17" i="11"/>
  <c r="I55" i="18"/>
  <c r="AC14" i="11"/>
  <c r="I51" i="18"/>
  <c r="AC13" i="11"/>
  <c r="I50" i="18"/>
  <c r="AB18" i="11"/>
  <c r="H58" i="18"/>
  <c r="AB19" i="11"/>
  <c r="H59" i="18"/>
  <c r="AB20" i="11"/>
  <c r="H60" i="18"/>
  <c r="AB21" i="11"/>
  <c r="H61" i="18"/>
  <c r="AB22" i="11"/>
  <c r="H62" i="18"/>
  <c r="AB23" i="11"/>
  <c r="H63" i="18"/>
  <c r="AB25" i="11"/>
  <c r="H65" i="18"/>
  <c r="AB26" i="11"/>
  <c r="H66" i="18"/>
  <c r="AB17" i="11"/>
  <c r="AB14" i="11"/>
  <c r="H51" i="18" s="1"/>
  <c r="AB13" i="11"/>
  <c r="H50" i="18" s="1"/>
  <c r="AA18" i="11"/>
  <c r="G58" i="18" s="1"/>
  <c r="AA19" i="11"/>
  <c r="AA20" i="11"/>
  <c r="G60" i="18"/>
  <c r="E60" i="18" s="1"/>
  <c r="AA21" i="11"/>
  <c r="G61" i="18"/>
  <c r="AA22" i="11"/>
  <c r="G62" i="18"/>
  <c r="E62" i="18" s="1"/>
  <c r="AA23" i="11"/>
  <c r="G63" i="18"/>
  <c r="AA24" i="11"/>
  <c r="G64" i="18"/>
  <c r="AA25" i="11"/>
  <c r="G65" i="18"/>
  <c r="AA26" i="11"/>
  <c r="G66" i="18"/>
  <c r="AA17" i="11"/>
  <c r="AA14" i="11"/>
  <c r="G51" i="18"/>
  <c r="AA13" i="11"/>
  <c r="G50" i="18" s="1"/>
  <c r="E50" i="18" s="1"/>
  <c r="Z18" i="11"/>
  <c r="Z19" i="11"/>
  <c r="F59" i="18"/>
  <c r="Z20" i="11"/>
  <c r="F60" i="18"/>
  <c r="Z21" i="11"/>
  <c r="F61" i="18"/>
  <c r="Z22" i="11"/>
  <c r="F62" i="18"/>
  <c r="Z23" i="11"/>
  <c r="F63" i="18"/>
  <c r="Z24" i="11"/>
  <c r="F64" i="18"/>
  <c r="Z25" i="11"/>
  <c r="F65" i="18"/>
  <c r="Z26" i="11"/>
  <c r="F66" i="18"/>
  <c r="Z17" i="11"/>
  <c r="Z14" i="11"/>
  <c r="F51" i="18" s="1"/>
  <c r="Z13" i="11"/>
  <c r="F50" i="18"/>
  <c r="AE41" i="11"/>
  <c r="AE44" i="11" s="1"/>
  <c r="AC41" i="11"/>
  <c r="AC44" i="11"/>
  <c r="AB41" i="11"/>
  <c r="AB44" i="11" s="1"/>
  <c r="Z41" i="11"/>
  <c r="Z44" i="11"/>
  <c r="AC35" i="11"/>
  <c r="AC36" i="11" s="1"/>
  <c r="AB35" i="11"/>
  <c r="H95" i="18"/>
  <c r="Z35" i="11"/>
  <c r="AA35" i="11"/>
  <c r="AC34" i="11"/>
  <c r="AB34" i="11"/>
  <c r="H94" i="18"/>
  <c r="AA34" i="11"/>
  <c r="AA36" i="11" s="1"/>
  <c r="Z34" i="11"/>
  <c r="AC31" i="11"/>
  <c r="I74" i="18"/>
  <c r="Z28" i="9"/>
  <c r="Z29" i="9" s="1"/>
  <c r="Z43" i="9" s="1"/>
  <c r="AB23" i="9"/>
  <c r="H40" i="18"/>
  <c r="AA23" i="9"/>
  <c r="G40" i="18" s="1"/>
  <c r="Z23" i="9"/>
  <c r="F40" i="18"/>
  <c r="AA14" i="9"/>
  <c r="G26" i="18" s="1"/>
  <c r="Z14" i="9"/>
  <c r="AD39" i="10"/>
  <c r="AD38" i="10"/>
  <c r="AA39" i="10"/>
  <c r="AA38" i="10"/>
  <c r="AA26" i="10"/>
  <c r="AA28" i="10"/>
  <c r="G57" i="18" s="1"/>
  <c r="AB16" i="10"/>
  <c r="AA16" i="10"/>
  <c r="Z16" i="10"/>
  <c r="Y16" i="10" s="1"/>
  <c r="Y23" i="10" s="1"/>
  <c r="AB14" i="10"/>
  <c r="AA14" i="10"/>
  <c r="Z14" i="10"/>
  <c r="AA17" i="10"/>
  <c r="G44" i="18"/>
  <c r="AA18" i="10"/>
  <c r="AA19" i="10"/>
  <c r="G46" i="18" s="1"/>
  <c r="AA20" i="10"/>
  <c r="G47" i="18"/>
  <c r="AA21" i="10"/>
  <c r="G48" i="18" s="1"/>
  <c r="AA22" i="10"/>
  <c r="G49" i="18"/>
  <c r="AB19" i="10"/>
  <c r="H46" i="18" s="1"/>
  <c r="Z19" i="10"/>
  <c r="AB18" i="10"/>
  <c r="Z18" i="10"/>
  <c r="F45" i="18" s="1"/>
  <c r="AE39" i="10"/>
  <c r="Z39" i="10"/>
  <c r="Y39" i="10"/>
  <c r="AD28" i="10"/>
  <c r="J57" i="18" s="1"/>
  <c r="AC16" i="10"/>
  <c r="AC17" i="10"/>
  <c r="I44" i="18"/>
  <c r="AC18" i="10"/>
  <c r="I45" i="18"/>
  <c r="AC19" i="10"/>
  <c r="I46" i="18"/>
  <c r="AC20" i="10"/>
  <c r="I47" i="18"/>
  <c r="AC21" i="10"/>
  <c r="I48" i="18"/>
  <c r="AC22" i="10"/>
  <c r="I49" i="18"/>
  <c r="AB17" i="10"/>
  <c r="H44" i="18"/>
  <c r="AB20" i="10"/>
  <c r="H47" i="18"/>
  <c r="AB21" i="10"/>
  <c r="H48" i="18"/>
  <c r="AB22" i="10"/>
  <c r="H49" i="18"/>
  <c r="Z17" i="10"/>
  <c r="F44" i="18"/>
  <c r="Z20" i="10"/>
  <c r="Z21" i="10"/>
  <c r="F48" i="18"/>
  <c r="AC14" i="10"/>
  <c r="Z38" i="10"/>
  <c r="AA32" i="10"/>
  <c r="AA31" i="10"/>
  <c r="AB32" i="10"/>
  <c r="H93" i="18" s="1"/>
  <c r="AB31" i="10"/>
  <c r="AB26" i="10"/>
  <c r="AB28" i="10"/>
  <c r="H57" i="18" s="1"/>
  <c r="Z26" i="10"/>
  <c r="Z28" i="10"/>
  <c r="F57" i="18"/>
  <c r="Z22" i="10"/>
  <c r="F49" i="18"/>
  <c r="K56" i="18"/>
  <c r="J56" i="18"/>
  <c r="AE40" i="8"/>
  <c r="AD40" i="8"/>
  <c r="AC40" i="8"/>
  <c r="AD13" i="11"/>
  <c r="J50" i="18" s="1"/>
  <c r="AD14" i="11"/>
  <c r="AC33" i="10"/>
  <c r="AC23" i="9"/>
  <c r="I40" i="18" s="1"/>
  <c r="I52" i="18" s="1"/>
  <c r="AC12" i="9"/>
  <c r="I24" i="18"/>
  <c r="AB12" i="9"/>
  <c r="H24" i="18" s="1"/>
  <c r="AA12" i="9"/>
  <c r="G24" i="18"/>
  <c r="Z12" i="9"/>
  <c r="Z15" i="9" s="1"/>
  <c r="AC31" i="9"/>
  <c r="AC32" i="9"/>
  <c r="AB31" i="9"/>
  <c r="AB32" i="9"/>
  <c r="AA31" i="9"/>
  <c r="AA32" i="9"/>
  <c r="Z31" i="9"/>
  <c r="Z32" i="9"/>
  <c r="AC28" i="9"/>
  <c r="AC29" i="9"/>
  <c r="AB28" i="9"/>
  <c r="AB29" i="9"/>
  <c r="AA28" i="9"/>
  <c r="AA29" i="9"/>
  <c r="AC21" i="9"/>
  <c r="AB21" i="9"/>
  <c r="AA21" i="9"/>
  <c r="G38" i="18"/>
  <c r="Z21" i="9"/>
  <c r="AC11" i="9"/>
  <c r="I23" i="18" s="1"/>
  <c r="AB11" i="9"/>
  <c r="H23" i="18"/>
  <c r="AC14" i="9"/>
  <c r="I26" i="18" s="1"/>
  <c r="AB14" i="9"/>
  <c r="H26" i="18"/>
  <c r="AC32" i="8"/>
  <c r="AC33" i="8" s="1"/>
  <c r="AC31" i="8"/>
  <c r="AB31" i="8"/>
  <c r="AA31" i="8"/>
  <c r="Z31" i="8"/>
  <c r="Z33" i="8" s="1"/>
  <c r="Z46" i="8" s="1"/>
  <c r="I20" i="18"/>
  <c r="AC13" i="8"/>
  <c r="I15" i="18"/>
  <c r="AC14" i="8"/>
  <c r="I16" i="18" s="1"/>
  <c r="E16" i="18" s="1"/>
  <c r="AB13" i="8"/>
  <c r="AB14" i="8"/>
  <c r="AC11" i="8"/>
  <c r="AB11" i="8"/>
  <c r="AA11" i="8"/>
  <c r="AA15" i="8" s="1"/>
  <c r="Z11" i="8"/>
  <c r="AD32" i="8"/>
  <c r="J90" i="18"/>
  <c r="AD31" i="8"/>
  <c r="AE32" i="8"/>
  <c r="K90" i="18" s="1"/>
  <c r="AE31" i="8"/>
  <c r="K21" i="18"/>
  <c r="K25" i="18"/>
  <c r="K20" i="18"/>
  <c r="K15" i="18"/>
  <c r="AE14" i="8"/>
  <c r="AD13" i="8"/>
  <c r="J15" i="18" s="1"/>
  <c r="AD14" i="8"/>
  <c r="AE11" i="8"/>
  <c r="K13" i="18"/>
  <c r="K18" i="18" s="1"/>
  <c r="J13" i="18"/>
  <c r="AE31" i="9"/>
  <c r="AE32" i="9" s="1"/>
  <c r="AD31" i="9"/>
  <c r="AD32" i="9" s="1"/>
  <c r="AE28" i="9"/>
  <c r="AE29" i="9" s="1"/>
  <c r="AD28" i="9"/>
  <c r="AD29" i="9" s="1"/>
  <c r="AE23" i="9"/>
  <c r="K40" i="18" s="1"/>
  <c r="AE21" i="9"/>
  <c r="K38" i="18" s="1"/>
  <c r="AD23" i="9"/>
  <c r="J40" i="18"/>
  <c r="AD21" i="9"/>
  <c r="AD12" i="9"/>
  <c r="J24" i="18"/>
  <c r="AE14" i="9"/>
  <c r="K26" i="18" s="1"/>
  <c r="AD14" i="9"/>
  <c r="J26" i="18"/>
  <c r="AE35" i="11"/>
  <c r="K95" i="18" s="1"/>
  <c r="AE34" i="11"/>
  <c r="K94" i="18"/>
  <c r="AE31" i="11"/>
  <c r="K74" i="18" s="1"/>
  <c r="AE30" i="11"/>
  <c r="AE32" i="11" s="1"/>
  <c r="AE18" i="11"/>
  <c r="K58" i="18"/>
  <c r="AE19" i="11"/>
  <c r="K59" i="18"/>
  <c r="AE20" i="11"/>
  <c r="K60" i="18"/>
  <c r="AE21" i="11"/>
  <c r="K61" i="18"/>
  <c r="AE22" i="11"/>
  <c r="K62" i="18"/>
  <c r="AE23" i="11"/>
  <c r="K63" i="18"/>
  <c r="AE24" i="11"/>
  <c r="K64" i="18"/>
  <c r="AE25" i="11"/>
  <c r="K65" i="18"/>
  <c r="AE26" i="11"/>
  <c r="K66" i="18"/>
  <c r="AE17" i="11"/>
  <c r="K50" i="18"/>
  <c r="AE14" i="11"/>
  <c r="K51" i="18"/>
  <c r="J61" i="18"/>
  <c r="J62" i="18"/>
  <c r="J63" i="18"/>
  <c r="J64" i="18"/>
  <c r="J65" i="18"/>
  <c r="J66" i="18"/>
  <c r="AE38" i="10"/>
  <c r="AE32" i="10"/>
  <c r="AE31" i="10"/>
  <c r="K92" i="18"/>
  <c r="K96" i="18" s="1"/>
  <c r="AD32" i="10"/>
  <c r="J93" i="18"/>
  <c r="AD31" i="10"/>
  <c r="J92" i="18"/>
  <c r="AE26" i="10"/>
  <c r="AE28" i="10"/>
  <c r="K57" i="18" s="1"/>
  <c r="AE25" i="10"/>
  <c r="K54" i="18"/>
  <c r="AD26" i="10"/>
  <c r="AE17" i="10"/>
  <c r="K44" i="18"/>
  <c r="AE18" i="10"/>
  <c r="K45" i="18" s="1"/>
  <c r="AE19" i="10"/>
  <c r="K46" i="18"/>
  <c r="AE20" i="10"/>
  <c r="K47" i="18" s="1"/>
  <c r="AE21" i="10"/>
  <c r="K48" i="18"/>
  <c r="AE22" i="10"/>
  <c r="K49" i="18" s="1"/>
  <c r="AE14" i="10"/>
  <c r="G32" i="11"/>
  <c r="G36" i="11"/>
  <c r="X36" i="11"/>
  <c r="X45" i="11" s="1"/>
  <c r="W36" i="11"/>
  <c r="V36" i="11"/>
  <c r="U36" i="11"/>
  <c r="T36" i="11"/>
  <c r="T45" i="11" s="1"/>
  <c r="S36" i="11"/>
  <c r="R36" i="11"/>
  <c r="Q36" i="11"/>
  <c r="P36" i="11"/>
  <c r="P45" i="11" s="1"/>
  <c r="O36" i="11"/>
  <c r="N36" i="11"/>
  <c r="M36" i="11"/>
  <c r="L36" i="11"/>
  <c r="L45" i="11" s="1"/>
  <c r="K36" i="11"/>
  <c r="J36" i="11"/>
  <c r="I36" i="11"/>
  <c r="H36" i="11"/>
  <c r="H45" i="11" s="1"/>
  <c r="X32" i="11"/>
  <c r="W32" i="11"/>
  <c r="V32" i="11"/>
  <c r="U32" i="11"/>
  <c r="U45" i="11" s="1"/>
  <c r="T32" i="11"/>
  <c r="R32" i="11"/>
  <c r="P32" i="11"/>
  <c r="O32" i="11"/>
  <c r="O45" i="11" s="1"/>
  <c r="N32" i="11"/>
  <c r="M32" i="11"/>
  <c r="L32" i="11"/>
  <c r="K32" i="11"/>
  <c r="J32" i="11"/>
  <c r="I32" i="11"/>
  <c r="H32" i="11"/>
  <c r="W28" i="11"/>
  <c r="W45" i="11" s="1"/>
  <c r="V28" i="11"/>
  <c r="U28" i="11"/>
  <c r="T28" i="11"/>
  <c r="S28" i="11"/>
  <c r="Q28" i="11"/>
  <c r="P28" i="11"/>
  <c r="N28" i="11"/>
  <c r="M28" i="11"/>
  <c r="I28" i="11"/>
  <c r="W41" i="10"/>
  <c r="V41" i="10"/>
  <c r="U41" i="10"/>
  <c r="T41" i="10"/>
  <c r="S41" i="10"/>
  <c r="N41" i="10"/>
  <c r="M41" i="10"/>
  <c r="L41" i="10"/>
  <c r="K41" i="10"/>
  <c r="J41" i="10"/>
  <c r="I41" i="10"/>
  <c r="X33" i="10"/>
  <c r="W33" i="10"/>
  <c r="V33" i="10"/>
  <c r="U33" i="10"/>
  <c r="U42" i="10" s="1"/>
  <c r="T33" i="10"/>
  <c r="S33" i="10"/>
  <c r="R33" i="10"/>
  <c r="Q33" i="10"/>
  <c r="Q42" i="10" s="1"/>
  <c r="P33" i="10"/>
  <c r="O33" i="10"/>
  <c r="N33" i="10"/>
  <c r="M33" i="10"/>
  <c r="M42" i="10" s="1"/>
  <c r="L33" i="10"/>
  <c r="K33" i="10"/>
  <c r="J33" i="10"/>
  <c r="I33" i="10"/>
  <c r="I42" i="10" s="1"/>
  <c r="H33" i="10"/>
  <c r="G33" i="10"/>
  <c r="W29" i="10"/>
  <c r="W42" i="10" s="1"/>
  <c r="V29" i="10"/>
  <c r="V42" i="10" s="1"/>
  <c r="U29" i="10"/>
  <c r="T29" i="10"/>
  <c r="S29" i="10"/>
  <c r="S42" i="10" s="1"/>
  <c r="R29" i="10"/>
  <c r="R42" i="10" s="1"/>
  <c r="Q29" i="10"/>
  <c r="P29" i="10"/>
  <c r="P42" i="10"/>
  <c r="N29" i="10"/>
  <c r="N42" i="10" s="1"/>
  <c r="M29" i="10"/>
  <c r="L29" i="10"/>
  <c r="K29" i="10"/>
  <c r="K42" i="10" s="1"/>
  <c r="J29" i="10"/>
  <c r="J42" i="10" s="1"/>
  <c r="I29" i="10"/>
  <c r="H29" i="10"/>
  <c r="G29" i="10"/>
  <c r="X35" i="9"/>
  <c r="W35" i="9"/>
  <c r="V35" i="9"/>
  <c r="U35" i="9"/>
  <c r="U43" i="9" s="1"/>
  <c r="T35" i="9"/>
  <c r="S35" i="9"/>
  <c r="R35" i="9"/>
  <c r="Q35" i="9"/>
  <c r="P35" i="9"/>
  <c r="O35" i="9"/>
  <c r="N35" i="9"/>
  <c r="M35" i="9"/>
  <c r="M43" i="9" s="1"/>
  <c r="L35" i="9"/>
  <c r="K35" i="9"/>
  <c r="J35" i="9"/>
  <c r="I35" i="9"/>
  <c r="I43" i="9" s="1"/>
  <c r="H35" i="9"/>
  <c r="H43" i="9" s="1"/>
  <c r="G35" i="9"/>
  <c r="H20" i="18"/>
  <c r="K24" i="18"/>
  <c r="G20" i="18"/>
  <c r="G27" i="18" s="1"/>
  <c r="K23" i="18"/>
  <c r="Z33" i="10"/>
  <c r="AC41" i="10"/>
  <c r="M41" i="4"/>
  <c r="M47" i="4" s="1"/>
  <c r="N41" i="4"/>
  <c r="H28" i="4"/>
  <c r="I28" i="4"/>
  <c r="J28" i="4"/>
  <c r="J47" i="4" s="1"/>
  <c r="K28" i="4"/>
  <c r="L28" i="4"/>
  <c r="M28" i="4"/>
  <c r="N28" i="4"/>
  <c r="N47" i="4" s="1"/>
  <c r="O28" i="4"/>
  <c r="P28" i="4"/>
  <c r="Q28" i="4"/>
  <c r="R28" i="4"/>
  <c r="S28" i="4"/>
  <c r="T28" i="4"/>
  <c r="U28" i="4"/>
  <c r="V28" i="4"/>
  <c r="V47" i="4" s="1"/>
  <c r="W28" i="4"/>
  <c r="X28" i="4"/>
  <c r="G28" i="4"/>
  <c r="D17" i="5"/>
  <c r="D15" i="20"/>
  <c r="D19" i="21"/>
  <c r="I250" i="16"/>
  <c r="J250" i="16"/>
  <c r="Y37" i="4"/>
  <c r="Y15" i="10"/>
  <c r="Y20" i="10"/>
  <c r="H128" i="14"/>
  <c r="K128" i="14"/>
  <c r="G42" i="10"/>
  <c r="O42" i="10"/>
  <c r="AD29" i="8"/>
  <c r="I128" i="14"/>
  <c r="Y41" i="9"/>
  <c r="L42" i="10"/>
  <c r="Y31" i="10"/>
  <c r="Y33" i="10" s="1"/>
  <c r="E250" i="16"/>
  <c r="F250" i="16"/>
  <c r="AB20" i="13"/>
  <c r="G250" i="16"/>
  <c r="AB41" i="10"/>
  <c r="Y40" i="9"/>
  <c r="Y31" i="9"/>
  <c r="E91" i="18" s="1"/>
  <c r="J38" i="18"/>
  <c r="Y13" i="9"/>
  <c r="Y14" i="9"/>
  <c r="Y15" i="9" s="1"/>
  <c r="J55" i="18"/>
  <c r="Y22" i="9"/>
  <c r="AA15" i="9"/>
  <c r="AA43" i="9" s="1"/>
  <c r="F26" i="18"/>
  <c r="E26" i="18"/>
  <c r="L43" i="9"/>
  <c r="W43" i="9"/>
  <c r="V43" i="9"/>
  <c r="J43" i="9"/>
  <c r="AC42" i="9"/>
  <c r="Y38" i="9"/>
  <c r="T43" i="9"/>
  <c r="Z26" i="9"/>
  <c r="Y25" i="9"/>
  <c r="X42" i="10"/>
  <c r="P43" i="9"/>
  <c r="AE20" i="13"/>
  <c r="O43" i="9"/>
  <c r="AA26" i="9"/>
  <c r="Y27" i="8"/>
  <c r="Y29" i="8" s="1"/>
  <c r="N43" i="9"/>
  <c r="H39" i="18"/>
  <c r="H52" i="18" s="1"/>
  <c r="Y37" i="9"/>
  <c r="K91" i="18"/>
  <c r="I39" i="18"/>
  <c r="AA41" i="10"/>
  <c r="AD42" i="9"/>
  <c r="S43" i="9"/>
  <c r="R43" i="9"/>
  <c r="F23" i="18"/>
  <c r="J73" i="18"/>
  <c r="AA24" i="8"/>
  <c r="I68" i="18"/>
  <c r="AE26" i="9"/>
  <c r="G39" i="18"/>
  <c r="G52" i="18" s="1"/>
  <c r="H91" i="18"/>
  <c r="Y12" i="9"/>
  <c r="AA42" i="9"/>
  <c r="AE42" i="9"/>
  <c r="K39" i="18"/>
  <c r="Z42" i="9"/>
  <c r="X43" i="9"/>
  <c r="T42" i="10"/>
  <c r="AE15" i="9"/>
  <c r="AE43" i="9" s="1"/>
  <c r="AA37" i="8"/>
  <c r="AD26" i="9"/>
  <c r="Q43" i="9"/>
  <c r="H42" i="10"/>
  <c r="AC29" i="10"/>
  <c r="AA33" i="8"/>
  <c r="K43" i="9"/>
  <c r="AE33" i="10"/>
  <c r="AD36" i="11"/>
  <c r="Y19" i="10"/>
  <c r="G23" i="18"/>
  <c r="AB36" i="11"/>
  <c r="AA32" i="11"/>
  <c r="AB42" i="9"/>
  <c r="Z41" i="10"/>
  <c r="G43" i="9"/>
  <c r="H9" i="18"/>
  <c r="I86" i="18"/>
  <c r="K9" i="18"/>
  <c r="J9" i="18"/>
  <c r="H86" i="18"/>
  <c r="F86" i="18"/>
  <c r="H36" i="18"/>
  <c r="J86" i="18"/>
  <c r="K104" i="18"/>
  <c r="E98" i="18"/>
  <c r="K27" i="18"/>
  <c r="AD34" i="4"/>
  <c r="AD47" i="4" s="1"/>
  <c r="E129" i="18"/>
  <c r="E132" i="18" s="1"/>
  <c r="Y46" i="4"/>
  <c r="G102" i="18"/>
  <c r="G104" i="18" s="1"/>
  <c r="K89" i="18"/>
  <c r="AE33" i="8"/>
  <c r="Z15" i="8"/>
  <c r="AB45" i="8"/>
  <c r="AD24" i="8"/>
  <c r="AE45" i="8"/>
  <c r="I70" i="18"/>
  <c r="AC29" i="8"/>
  <c r="AC20" i="8"/>
  <c r="H13" i="18"/>
  <c r="AB15" i="8"/>
  <c r="J70" i="18"/>
  <c r="J75" i="18" s="1"/>
  <c r="AC24" i="8"/>
  <c r="J102" i="18"/>
  <c r="AD37" i="8"/>
  <c r="AA45" i="8"/>
  <c r="F102" i="18"/>
  <c r="F104" i="18" s="1"/>
  <c r="Z37" i="8"/>
  <c r="AD45" i="8"/>
  <c r="Y35" i="8"/>
  <c r="AC37" i="8"/>
  <c r="G21" i="18"/>
  <c r="AA20" i="8"/>
  <c r="K32" i="18"/>
  <c r="Z24" i="8"/>
  <c r="AB37" i="8"/>
  <c r="H89" i="18"/>
  <c r="AB33" i="8"/>
  <c r="G70" i="18"/>
  <c r="G75" i="18"/>
  <c r="AA29" i="8"/>
  <c r="F21" i="18"/>
  <c r="E21" i="18" s="1"/>
  <c r="Z20" i="8"/>
  <c r="Z45" i="8"/>
  <c r="AC45" i="8"/>
  <c r="Y32" i="8"/>
  <c r="E90" i="18" s="1"/>
  <c r="I21" i="18"/>
  <c r="I27" i="18"/>
  <c r="AD20" i="8"/>
  <c r="J89" i="18"/>
  <c r="AD33" i="8"/>
  <c r="Y18" i="8"/>
  <c r="AB20" i="8"/>
  <c r="AB24" i="8"/>
  <c r="F70" i="18"/>
  <c r="F75" i="18"/>
  <c r="Z29" i="8"/>
  <c r="G45" i="11"/>
  <c r="M45" i="11"/>
  <c r="N45" i="11"/>
  <c r="V45" i="11"/>
  <c r="S45" i="11"/>
  <c r="R45" i="11"/>
  <c r="Q45" i="11"/>
  <c r="K45" i="11"/>
  <c r="J45" i="11"/>
  <c r="I45" i="11"/>
  <c r="Y18" i="11"/>
  <c r="Y28" i="11" s="1"/>
  <c r="Z36" i="11"/>
  <c r="Y22" i="11"/>
  <c r="Y24" i="11"/>
  <c r="Z15" i="11"/>
  <c r="Z45" i="11" s="1"/>
  <c r="AC32" i="11"/>
  <c r="AC15" i="11"/>
  <c r="Z32" i="11"/>
  <c r="Y11" i="11"/>
  <c r="AD28" i="11"/>
  <c r="Y41" i="11"/>
  <c r="Y44" i="11"/>
  <c r="AE15" i="11"/>
  <c r="AC28" i="11"/>
  <c r="Y25" i="11"/>
  <c r="Z28" i="11"/>
  <c r="Y19" i="11"/>
  <c r="Y38" i="11"/>
  <c r="Y39" i="11"/>
  <c r="F58" i="18"/>
  <c r="E58" i="18"/>
  <c r="AB15" i="11"/>
  <c r="Y12" i="11"/>
  <c r="AB28" i="11"/>
  <c r="AD15" i="11"/>
  <c r="J39" i="18"/>
  <c r="J52" i="18" s="1"/>
  <c r="AD33" i="10"/>
  <c r="F39" i="18"/>
  <c r="E39" i="18" s="1"/>
  <c r="Y22" i="10"/>
  <c r="K93" i="18"/>
  <c r="Y14" i="10"/>
  <c r="AE29" i="10"/>
  <c r="AB29" i="10"/>
  <c r="Y28" i="10"/>
  <c r="AE41" i="10"/>
  <c r="AA33" i="10"/>
  <c r="AC23" i="10"/>
  <c r="AC42" i="10" s="1"/>
  <c r="AB23" i="10"/>
  <c r="Y38" i="10"/>
  <c r="Y27" i="10"/>
  <c r="Y40" i="10"/>
  <c r="F46" i="18"/>
  <c r="E46" i="18"/>
  <c r="AD23" i="10"/>
  <c r="Y17" i="10"/>
  <c r="Y26" i="10"/>
  <c r="Y21" i="10"/>
  <c r="Y32" i="10"/>
  <c r="E93" i="18"/>
  <c r="Y35" i="10"/>
  <c r="Y36" i="10" s="1"/>
  <c r="AB33" i="10"/>
  <c r="Y18" i="10"/>
  <c r="Z29" i="10"/>
  <c r="I38" i="18"/>
  <c r="AD41" i="10"/>
  <c r="E92" i="18"/>
  <c r="H45" i="18"/>
  <c r="F54" i="18"/>
  <c r="AA23" i="10"/>
  <c r="H92" i="18"/>
  <c r="H96" i="18" s="1"/>
  <c r="G45" i="18"/>
  <c r="H38" i="18"/>
  <c r="F47" i="18"/>
  <c r="E47" i="18"/>
  <c r="J16" i="18"/>
  <c r="AD15" i="8"/>
  <c r="AD46" i="8" s="1"/>
  <c r="K16" i="18"/>
  <c r="AE15" i="8"/>
  <c r="Y17" i="4"/>
  <c r="E82" i="18"/>
  <c r="E44" i="18"/>
  <c r="E84" i="18"/>
  <c r="Y36" i="4"/>
  <c r="Y41" i="4" s="1"/>
  <c r="E17" i="18"/>
  <c r="AD15" i="9"/>
  <c r="E42" i="18"/>
  <c r="Y34" i="9"/>
  <c r="Y35" i="9"/>
  <c r="AC15" i="9"/>
  <c r="AB15" i="9"/>
  <c r="AB43" i="9" s="1"/>
  <c r="Y21" i="9"/>
  <c r="F38" i="18"/>
  <c r="Y11" i="9"/>
  <c r="Y17" i="9"/>
  <c r="Y19" i="9" s="1"/>
  <c r="Y24" i="9"/>
  <c r="F24" i="18"/>
  <c r="E24" i="18"/>
  <c r="G55" i="18"/>
  <c r="AB26" i="9"/>
  <c r="S47" i="4"/>
  <c r="Y33" i="4"/>
  <c r="E101" i="18"/>
  <c r="AD28" i="4"/>
  <c r="W47" i="4"/>
  <c r="I32" i="18"/>
  <c r="I36" i="18"/>
  <c r="Z15" i="4"/>
  <c r="I7" i="18"/>
  <c r="Y12" i="4"/>
  <c r="T47" i="4"/>
  <c r="AE41" i="4"/>
  <c r="AE47" i="4" s="1"/>
  <c r="F11" i="18"/>
  <c r="AA41" i="4"/>
  <c r="K47" i="4"/>
  <c r="O47" i="4"/>
  <c r="AD46" i="4"/>
  <c r="K88" i="18"/>
  <c r="AE25" i="4"/>
  <c r="AD25" i="4"/>
  <c r="AA34" i="4"/>
  <c r="AE15" i="4"/>
  <c r="Z46" i="4"/>
  <c r="AD15" i="4"/>
  <c r="E57" i="18"/>
  <c r="E48" i="18"/>
  <c r="E49" i="18"/>
  <c r="E56" i="18"/>
  <c r="E61" i="18"/>
  <c r="E81" i="18"/>
  <c r="E80" i="18"/>
  <c r="E79" i="18"/>
  <c r="E25" i="18"/>
  <c r="Y30" i="4"/>
  <c r="Y31" i="4"/>
  <c r="AA15" i="4"/>
  <c r="Z41" i="4"/>
  <c r="AC41" i="4"/>
  <c r="Y21" i="4"/>
  <c r="Z19" i="4"/>
  <c r="Z47" i="4" s="1"/>
  <c r="AC19" i="4"/>
  <c r="Z25" i="4"/>
  <c r="R47" i="4"/>
  <c r="Q47" i="4"/>
  <c r="Y24" i="4"/>
  <c r="AC46" i="4"/>
  <c r="AB41" i="4"/>
  <c r="AE46" i="4"/>
  <c r="L47" i="4"/>
  <c r="Y23" i="4"/>
  <c r="AA46" i="4"/>
  <c r="AD41" i="4"/>
  <c r="F6" i="18"/>
  <c r="P47" i="4"/>
  <c r="AC25" i="4"/>
  <c r="X47" i="4"/>
  <c r="Y27" i="4"/>
  <c r="Y38" i="4"/>
  <c r="AC15" i="4"/>
  <c r="G32" i="18"/>
  <c r="U47" i="4"/>
  <c r="G99" i="18"/>
  <c r="I47" i="4"/>
  <c r="H47" i="4"/>
  <c r="G47" i="4"/>
  <c r="E63" i="18"/>
  <c r="E65" i="18"/>
  <c r="F55" i="18"/>
  <c r="E55" i="18" s="1"/>
  <c r="Y17" i="11"/>
  <c r="Y14" i="11"/>
  <c r="Y35" i="11"/>
  <c r="E95" i="18" s="1"/>
  <c r="G59" i="18"/>
  <c r="E51" i="18"/>
  <c r="AA15" i="11"/>
  <c r="AA45" i="11" s="1"/>
  <c r="AE28" i="11"/>
  <c r="H55" i="18"/>
  <c r="H68" i="18"/>
  <c r="H73" i="18"/>
  <c r="E73" i="18"/>
  <c r="J51" i="18"/>
  <c r="Y30" i="11"/>
  <c r="AA28" i="11"/>
  <c r="Y23" i="11"/>
  <c r="E66" i="18"/>
  <c r="Y26" i="11"/>
  <c r="Y20" i="11"/>
  <c r="Y21" i="11"/>
  <c r="E64" i="18"/>
  <c r="F32" i="18"/>
  <c r="Y36" i="8"/>
  <c r="Y28" i="8"/>
  <c r="Y41" i="8"/>
  <c r="Y45" i="8" s="1"/>
  <c r="Y44" i="8"/>
  <c r="H21" i="18"/>
  <c r="F13" i="18"/>
  <c r="H70" i="18"/>
  <c r="Y39" i="8"/>
  <c r="K46" i="8"/>
  <c r="J46" i="8"/>
  <c r="Y13" i="8"/>
  <c r="Y23" i="8"/>
  <c r="L46" i="8"/>
  <c r="H15" i="18"/>
  <c r="E15" i="18"/>
  <c r="AE37" i="8"/>
  <c r="Y19" i="8"/>
  <c r="I46" i="8"/>
  <c r="Y40" i="8"/>
  <c r="G13" i="18"/>
  <c r="G18" i="18"/>
  <c r="N46" i="8"/>
  <c r="M46" i="8"/>
  <c r="Y22" i="8"/>
  <c r="I72" i="18"/>
  <c r="E72" i="18" s="1"/>
  <c r="H46" i="8"/>
  <c r="I71" i="18"/>
  <c r="E71" i="18"/>
  <c r="E103" i="18"/>
  <c r="Y26" i="8"/>
  <c r="J32" i="18"/>
  <c r="G46" i="8"/>
  <c r="H16" i="18"/>
  <c r="I102" i="18"/>
  <c r="I104" i="18"/>
  <c r="Y11" i="8"/>
  <c r="K132" i="18"/>
  <c r="H132" i="18"/>
  <c r="AB19" i="4"/>
  <c r="F31" i="18"/>
  <c r="F36" i="18" s="1"/>
  <c r="E31" i="18"/>
  <c r="I130" i="18"/>
  <c r="I132" i="18"/>
  <c r="Y18" i="4"/>
  <c r="E12" i="18"/>
  <c r="E30" i="18"/>
  <c r="J132" i="18"/>
  <c r="Z34" i="4"/>
  <c r="Y22" i="4"/>
  <c r="G29" i="18"/>
  <c r="AA19" i="4"/>
  <c r="F132" i="18"/>
  <c r="G132" i="18"/>
  <c r="F29" i="18"/>
  <c r="K29" i="18"/>
  <c r="K36" i="18" s="1"/>
  <c r="H88" i="18"/>
  <c r="Y11" i="4"/>
  <c r="AB15" i="4"/>
  <c r="AC34" i="4"/>
  <c r="AC47" i="4" s="1"/>
  <c r="J29" i="18"/>
  <c r="J36" i="18" s="1"/>
  <c r="AB25" i="4"/>
  <c r="AE34" i="4"/>
  <c r="AA25" i="4"/>
  <c r="AB46" i="4"/>
  <c r="E22" i="18"/>
  <c r="F20" i="18"/>
  <c r="J20" i="18"/>
  <c r="J27" i="18"/>
  <c r="AB42" i="10"/>
  <c r="Y24" i="8"/>
  <c r="AA46" i="8"/>
  <c r="E23" i="18"/>
  <c r="Y42" i="9"/>
  <c r="Y19" i="4"/>
  <c r="Y37" i="8"/>
  <c r="Y20" i="8"/>
  <c r="AD43" i="9"/>
  <c r="G36" i="18"/>
  <c r="E29" i="18"/>
  <c r="E36" i="18" s="1"/>
  <c r="H27" i="18"/>
  <c r="I75" i="18"/>
  <c r="E6" i="18"/>
  <c r="F9" i="18"/>
  <c r="I9" i="18"/>
  <c r="H75" i="18"/>
  <c r="AA47" i="4"/>
  <c r="E70" i="18"/>
  <c r="E75" i="18" s="1"/>
  <c r="E38" i="18"/>
  <c r="Y15" i="4"/>
  <c r="E32" i="18"/>
  <c r="E88" i="18"/>
  <c r="Y28" i="4"/>
  <c r="Y25" i="4"/>
  <c r="E59" i="18"/>
  <c r="K52" i="18" l="1"/>
  <c r="K68" i="18"/>
  <c r="E45" i="18"/>
  <c r="F52" i="18"/>
  <c r="E52" i="18"/>
  <c r="AC45" i="11"/>
  <c r="J96" i="18"/>
  <c r="E20" i="18"/>
  <c r="E27" i="18" s="1"/>
  <c r="E99" i="18"/>
  <c r="E54" i="18"/>
  <c r="E68" i="18" s="1"/>
  <c r="F27" i="18"/>
  <c r="F133" i="18" s="1"/>
  <c r="E11" i="18"/>
  <c r="F68" i="18"/>
  <c r="Y32" i="4"/>
  <c r="Y34" i="4" s="1"/>
  <c r="Y47" i="4" s="1"/>
  <c r="K73" i="18"/>
  <c r="E40" i="18"/>
  <c r="Y25" i="10"/>
  <c r="Y29" i="10" s="1"/>
  <c r="Z23" i="10"/>
  <c r="Z42" i="10" s="1"/>
  <c r="AE36" i="11"/>
  <c r="AE45" i="11" s="1"/>
  <c r="K70" i="18"/>
  <c r="Y20" i="13"/>
  <c r="E128" i="14"/>
  <c r="Y14" i="8"/>
  <c r="Y15" i="8" s="1"/>
  <c r="Y31" i="8"/>
  <c r="Y31" i="11"/>
  <c r="Y32" i="11" s="1"/>
  <c r="AB34" i="4"/>
  <c r="E7" i="18"/>
  <c r="E9" i="18" s="1"/>
  <c r="K55" i="18"/>
  <c r="AD29" i="10"/>
  <c r="AD42" i="10" s="1"/>
  <c r="AE23" i="10"/>
  <c r="AE42" i="10" s="1"/>
  <c r="Y13" i="11"/>
  <c r="Y15" i="11" s="1"/>
  <c r="Y32" i="9"/>
  <c r="J91" i="18"/>
  <c r="J68" i="18"/>
  <c r="H250" i="16"/>
  <c r="AA29" i="10"/>
  <c r="AA42" i="10" s="1"/>
  <c r="Y34" i="11"/>
  <c r="AB32" i="11"/>
  <c r="AB45" i="11" s="1"/>
  <c r="Y23" i="9"/>
  <c r="Y26" i="9" s="1"/>
  <c r="Y43" i="9" s="1"/>
  <c r="Y28" i="9"/>
  <c r="Y29" i="9" s="1"/>
  <c r="AC26" i="9"/>
  <c r="AC43" i="9" s="1"/>
  <c r="AC15" i="8"/>
  <c r="AC46" i="8" s="1"/>
  <c r="I13" i="18"/>
  <c r="I18" i="18" s="1"/>
  <c r="I133" i="18" s="1"/>
  <c r="G77" i="18"/>
  <c r="AA20" i="13"/>
  <c r="K250" i="16"/>
  <c r="J18" i="18"/>
  <c r="Y11" i="10"/>
  <c r="Y12" i="10" s="1"/>
  <c r="Y42" i="10" s="1"/>
  <c r="H102" i="18" l="1"/>
  <c r="AB47" i="4"/>
  <c r="G86" i="18"/>
  <c r="G133" i="18" s="1"/>
  <c r="E77" i="18"/>
  <c r="E86" i="18" s="1"/>
  <c r="Y33" i="8"/>
  <c r="Y46" i="8" s="1"/>
  <c r="E89" i="18"/>
  <c r="E94" i="18"/>
  <c r="Y36" i="11"/>
  <c r="Y45" i="11" s="1"/>
  <c r="J133" i="18"/>
  <c r="K75" i="18"/>
  <c r="K133" i="18" s="1"/>
  <c r="E18" i="18"/>
  <c r="E13" i="18"/>
  <c r="E133" i="18" l="1"/>
  <c r="H104" i="18"/>
  <c r="H133" i="18" s="1"/>
  <c r="E102" i="18"/>
  <c r="E104" i="18" s="1"/>
  <c r="E96" i="18"/>
</calcChain>
</file>

<file path=xl/sharedStrings.xml><?xml version="1.0" encoding="utf-8"?>
<sst xmlns="http://schemas.openxmlformats.org/spreadsheetml/2006/main" count="2719" uniqueCount="829">
  <si>
    <t>HARMONOGRAM REALIZACJI PROGRAMU STUDIÓW STACJONARNYCH JEDNOLITYCH MAGISTERSKICH</t>
  </si>
  <si>
    <t>Wydział Lekarski</t>
  </si>
  <si>
    <r>
      <t>Instytut:</t>
    </r>
    <r>
      <rPr>
        <b/>
        <sz val="16"/>
        <rFont val="Roboto"/>
      </rPr>
      <t xml:space="preserve"> Nauk Medycznych</t>
    </r>
  </si>
  <si>
    <t>I ROK</t>
  </si>
  <si>
    <t>Rodzaj zajęć: grupa I (W-wykład) grupa II (C-ćwiczenia, CP- ćwiczenia praktyczne, L-laboratorium, P-praktyki)</t>
  </si>
  <si>
    <t>Rozkład godzin</t>
  </si>
  <si>
    <t>Lp.</t>
  </si>
  <si>
    <t>Przedmiot</t>
  </si>
  <si>
    <t>kod</t>
  </si>
  <si>
    <t>forma zal. po semestrze *</t>
  </si>
  <si>
    <t>I rok</t>
  </si>
  <si>
    <t>Razem godz.</t>
  </si>
  <si>
    <t>W</t>
  </si>
  <si>
    <t>C</t>
  </si>
  <si>
    <t>CP/P</t>
  </si>
  <si>
    <t>L</t>
  </si>
  <si>
    <t>Całkowity nakład pracy studenta</t>
  </si>
  <si>
    <t>Razem ECTS</t>
  </si>
  <si>
    <t>1 semestr</t>
  </si>
  <si>
    <t>2 semestr</t>
  </si>
  <si>
    <t>E</t>
  </si>
  <si>
    <t>ZO</t>
  </si>
  <si>
    <t>Z</t>
  </si>
  <si>
    <t>I/W</t>
  </si>
  <si>
    <t>II/C</t>
  </si>
  <si>
    <t>II/CP/P</t>
  </si>
  <si>
    <t>II/L</t>
  </si>
  <si>
    <t>ECTS</t>
  </si>
  <si>
    <t>kont.</t>
  </si>
  <si>
    <t>niekont.</t>
  </si>
  <si>
    <t>1.GRUPA ZAJĘĆ Nauki morfologiczne</t>
  </si>
  <si>
    <t>1.1</t>
  </si>
  <si>
    <t>Anatomia</t>
  </si>
  <si>
    <t>0912.7.LEK.B.A</t>
  </si>
  <si>
    <t>1.2</t>
  </si>
  <si>
    <t xml:space="preserve">Histologia i ultrastruktura komórki </t>
  </si>
  <si>
    <t>0912.7.LEK.B.H</t>
  </si>
  <si>
    <t>1,2</t>
  </si>
  <si>
    <t>1.3</t>
  </si>
  <si>
    <t>Embriologia</t>
  </si>
  <si>
    <t>0912.7.LEK.B.E</t>
  </si>
  <si>
    <t>razem</t>
  </si>
  <si>
    <t>2.GRUPA ZAJĘĆ Naukowe podstawy medycyny</t>
  </si>
  <si>
    <t>2.1</t>
  </si>
  <si>
    <t>Cytofizjologia</t>
  </si>
  <si>
    <t>0912.7.LEK.B.C</t>
  </si>
  <si>
    <t>2.2</t>
  </si>
  <si>
    <t>Pierwsza pomoc z elementami pielęgniarstwa</t>
  </si>
  <si>
    <t>0912.7.LEK.B.PP</t>
  </si>
  <si>
    <t xml:space="preserve">4. </t>
  </si>
  <si>
    <t xml:space="preserve">GRUPA ZAJĘĆ Nauki behawioralne i społeczne z elementami profesjonalizmu i komunikacji, z uwzględnieniem idei humanizmu w medycynie </t>
  </si>
  <si>
    <t>4.1</t>
  </si>
  <si>
    <t>Socjologia medycyny</t>
  </si>
  <si>
    <t>0912.7.LEK.B.S</t>
  </si>
  <si>
    <t>4.2</t>
  </si>
  <si>
    <t>Psychologia lekarska</t>
  </si>
  <si>
    <t>0912.7.LEK.B.P</t>
  </si>
  <si>
    <t>4.3</t>
  </si>
  <si>
    <t>Historia medycyny</t>
  </si>
  <si>
    <t>4.4</t>
  </si>
  <si>
    <t>Język angielski</t>
  </si>
  <si>
    <t>0912.7.LEK.A.JA</t>
  </si>
  <si>
    <t>1-4</t>
  </si>
  <si>
    <t xml:space="preserve">9. GRUPA ZAJĘĆ Praktyki zawodowe </t>
  </si>
  <si>
    <t>9.1</t>
  </si>
  <si>
    <t>Opieka nad chorym (pielęgniarska)</t>
  </si>
  <si>
    <t>0912.7.LEK.F.O</t>
  </si>
  <si>
    <t>10. PRZEDMIOTY OGÓLNOUCZELNIANE</t>
  </si>
  <si>
    <t>10.1</t>
  </si>
  <si>
    <t>Język łaciński</t>
  </si>
  <si>
    <t>0912.7.LEK.A.JŁ</t>
  </si>
  <si>
    <t>10.2</t>
  </si>
  <si>
    <t>Szkolenie biblioteczne</t>
  </si>
  <si>
    <t>0912.7.LEK.A.SB</t>
  </si>
  <si>
    <t>10.3</t>
  </si>
  <si>
    <t>BHP i ergonomia pracy</t>
  </si>
  <si>
    <t>0912.7.LEK.A.BHP</t>
  </si>
  <si>
    <t>10.4</t>
  </si>
  <si>
    <t>Wychowanie fizyczne</t>
  </si>
  <si>
    <t>0912.7.LEK.A.WF</t>
  </si>
  <si>
    <t>1 i 2</t>
  </si>
  <si>
    <t>11. GRUPA PRZEDMIOTÓW FAKULTATYWNCYH</t>
  </si>
  <si>
    <t>Zajęcia fakultatywne*</t>
  </si>
  <si>
    <t>12. GRUPA ZAJĘĆ Bezpieczeństwo w zakładach ochrony zdrowia</t>
  </si>
  <si>
    <t>12.1</t>
  </si>
  <si>
    <t xml:space="preserve">BHP w zakładach ochrony zdrowia </t>
  </si>
  <si>
    <t>0912.7.LEK.A.BHPoz</t>
  </si>
  <si>
    <t>12.2</t>
  </si>
  <si>
    <t xml:space="preserve">Bezpieczeństwo epidemiologiczne </t>
  </si>
  <si>
    <t>0912.7.LEK.A.BEp</t>
  </si>
  <si>
    <t>12.3</t>
  </si>
  <si>
    <t xml:space="preserve">Bezpieczeństwo przeciwpożarowe </t>
  </si>
  <si>
    <t>0912.7.LEK.A.Bppoż</t>
  </si>
  <si>
    <t xml:space="preserve">RAZEM </t>
  </si>
  <si>
    <r>
      <t xml:space="preserve">* Zajęcia fakultatywne </t>
    </r>
    <r>
      <rPr>
        <sz val="14"/>
        <rFont val="Roboto"/>
      </rPr>
      <t>(student w pierwszym semestrze wybiera 3 z 5  , w drugim semestrze wybiera 2 z 6)</t>
    </r>
  </si>
  <si>
    <t>Zaburzenia homeostazy komórek nabłonkowych</t>
  </si>
  <si>
    <t>0912.7.LEK.D.ZHKN</t>
  </si>
  <si>
    <t>Nieprawidłowości struktur tkankowych (w języku angielskim)</t>
  </si>
  <si>
    <t>0912.7.LEK.D.NST</t>
  </si>
  <si>
    <t>Struktury ciała ludzkiego w badaniach obrazowych</t>
  </si>
  <si>
    <t>0912.7.LEK.D.SC</t>
  </si>
  <si>
    <t>Strukturalne podstawy interwencji sercowo-naczyniowych (w języku angielskim)</t>
  </si>
  <si>
    <t>0912.7.LEK.D.SSP</t>
  </si>
  <si>
    <t>Naukowa informacja medyczna</t>
  </si>
  <si>
    <t>0912.7.LEK.D.NIM</t>
  </si>
  <si>
    <t>Znaczenie badań aerobiologicznych w medycynie</t>
  </si>
  <si>
    <t>0912.7.LEK.D.ZBA</t>
  </si>
  <si>
    <t>Badania przedkliniczne i kliniczne w procesie powstawania leków</t>
  </si>
  <si>
    <t>0912.7.LEK.D.BPK</t>
  </si>
  <si>
    <t>Podstawy technik hodowli komórek</t>
  </si>
  <si>
    <t>0912.7.LEK.D.PHK</t>
  </si>
  <si>
    <t xml:space="preserve">Podstawy biologii komórki nowotworowej </t>
  </si>
  <si>
    <t>0912.7.LEK.D.PBK</t>
  </si>
  <si>
    <t>Mikrobiom człowieka w zdrowiu i chorobie</t>
  </si>
  <si>
    <t>0912.7.LEK.D.MCZ</t>
  </si>
  <si>
    <t xml:space="preserve">Opatrywanie ran </t>
  </si>
  <si>
    <t>0912.7.LEK.D.OR</t>
  </si>
  <si>
    <t>Z NASTĘPUJĄCYCH PRZEDMIOTÓW CZĘŚĆ ZAJĘĆ JEST REALIZOWANA Z WYKORZYSTANIEM METOD I TECHNIK KSZTAŁCENIA NA ODLEGŁOŚĆ:</t>
  </si>
  <si>
    <t>PRZEDMIOTY OBOWIĄZKOWE - wykłady (ogółem 20 godzin):</t>
  </si>
  <si>
    <t>1. Cytofizjologia (5 godzin  w semestrze letnim)</t>
  </si>
  <si>
    <t>2. Socjologia medycyny (5 godzin w semestrze zimowym)</t>
  </si>
  <si>
    <t>3. Psychologia lekarska (5 godzin w semestrze letnim)</t>
  </si>
  <si>
    <t>4. Historia medycyny (5 godzin w semestrze zimowym)</t>
  </si>
  <si>
    <t>PRZEDMIOTY OBOWIĄZKOWE - ćwiczenia (ogółem 15 godzin)</t>
  </si>
  <si>
    <t>1. Cytofizjologia (5 godzin w semestrze letnim)</t>
  </si>
  <si>
    <t>2. Język angielski - 5 godzin w semestrze zimowym i 5 godzin w semestrze letnim)</t>
  </si>
  <si>
    <t xml:space="preserve">PRZEDMIOTY FAKULTATYWNE (ogółem 50 godzin): </t>
  </si>
  <si>
    <t>1. Zaburzenia homeostazy komórek nabłonkowych (10 godzin w semestrze zimowym)</t>
  </si>
  <si>
    <t>2. Nieprawidłowości struktur tkankowych (w języku angielskim) (10 godzin w semestrze zimowym)</t>
  </si>
  <si>
    <t>3. Struktury ciała ludzkiego w badaniach obrazowych (10 godzin w semestrze letnim)</t>
  </si>
  <si>
    <t>4. Strukturalne podstawy interwencji sercowo-naczyniowych (w języku angielskim) (10 godzin w semestrze letnim)</t>
  </si>
  <si>
    <t>5. Naukowa informacja medyczna (10 godzin w semestrze zimowym)</t>
  </si>
  <si>
    <t>5.Badania przedkliniczne i kliniczne w procesie powstawania leków (10 godz wyk)</t>
  </si>
  <si>
    <t>6.Podstawy technik hodowli komórkowych (10 godz. Wyk)</t>
  </si>
  <si>
    <t>Zatwierdziła Rada Wydzialu Lekarskiego na posiedzeniu w dniu 14 maja 2025</t>
  </si>
  <si>
    <t>7. Podstawy biologii komórki nowotworowej (10 godzin w semestrze letnim)</t>
  </si>
  <si>
    <t>8. Mikrobiom człowieka w zdrowiu i chorobie (10 godzin w semestrze letnim)</t>
  </si>
  <si>
    <t>9. Opartywanie ran (10 godzin w semestrze letnim)</t>
  </si>
  <si>
    <t>Ogółem zajęcia z wykorzystaniem metod i technik kształcenia na odległość: 85 godzin (4 ECTS)</t>
  </si>
  <si>
    <t>II ROK</t>
  </si>
  <si>
    <t>Rozklad godzin</t>
  </si>
  <si>
    <t>II Rok</t>
  </si>
  <si>
    <t>3 semestr</t>
  </si>
  <si>
    <t>4 semestr</t>
  </si>
  <si>
    <t>2.3</t>
  </si>
  <si>
    <t>Biofizyka</t>
  </si>
  <si>
    <t>0912.7.LEK.B.B</t>
  </si>
  <si>
    <t>2.4</t>
  </si>
  <si>
    <t>Biologia molekularna</t>
  </si>
  <si>
    <t>0912.7.LEK.B.BM</t>
  </si>
  <si>
    <t>2.5</t>
  </si>
  <si>
    <t>Biochemia</t>
  </si>
  <si>
    <t>0912.7.LEK.B.Bch</t>
  </si>
  <si>
    <t>2.6</t>
  </si>
  <si>
    <t>Fizjologia z elementami fizjologii klinicznej</t>
  </si>
  <si>
    <t>0912.7.LEK.B.FzFK</t>
  </si>
  <si>
    <t>3,4</t>
  </si>
  <si>
    <t>3. GRUPA ZAJĘĆ Nauki przedkliniczne</t>
  </si>
  <si>
    <t>3.1</t>
  </si>
  <si>
    <t xml:space="preserve">Genetyka </t>
  </si>
  <si>
    <t>0912.7.LEK.C.G</t>
  </si>
  <si>
    <t>3.2</t>
  </si>
  <si>
    <t>Mikrobiologia z parazytologią</t>
  </si>
  <si>
    <t>0912.7.LEK.C.MP</t>
  </si>
  <si>
    <t>3.3</t>
  </si>
  <si>
    <t>Zakażenia szpitalne</t>
  </si>
  <si>
    <t>0912.7.LEK.ZS</t>
  </si>
  <si>
    <t xml:space="preserve">4. GRUPA ZAJĘĆ GRUPA ZAJĘĆ Nauki behawioralne i społeczne z elementami profesjonalizmu i komunikacji, z uwzględnieniem idei humanizmu w medycynie </t>
  </si>
  <si>
    <t>4.5</t>
  </si>
  <si>
    <t>0912.7.LEK.B.JA</t>
  </si>
  <si>
    <t>4.6</t>
  </si>
  <si>
    <t>Komunikacja z pacjentem i jego rodziną</t>
  </si>
  <si>
    <t>0912.7.LEK.B.KI</t>
  </si>
  <si>
    <t>7. GRUPA ZAJĘĆ Prawne i organizacyjne aspekty medycyny</t>
  </si>
  <si>
    <t>7.1</t>
  </si>
  <si>
    <t>Higiena</t>
  </si>
  <si>
    <t>0912.7.LEK.C.H</t>
  </si>
  <si>
    <t>7.2</t>
  </si>
  <si>
    <t>Epidemiologia</t>
  </si>
  <si>
    <t>0912.7.LEK.C.E</t>
  </si>
  <si>
    <t>7.3</t>
  </si>
  <si>
    <t>Zdrowie publiczne</t>
  </si>
  <si>
    <t>0912.7.LEK.C.ZP</t>
  </si>
  <si>
    <t>9.2</t>
  </si>
  <si>
    <t>Lecznictwo otwarte</t>
  </si>
  <si>
    <t>0912.7.LEK.F.L</t>
  </si>
  <si>
    <t>9.3</t>
  </si>
  <si>
    <t>Pomoc doraźna</t>
  </si>
  <si>
    <t>0912.7.LEK.F.PD</t>
  </si>
  <si>
    <t>* Grupa przedmiotów w zakresie wsparcia studentów
w procesie uczenia się</t>
  </si>
  <si>
    <t>11. GRUPA PRZEDMIOTÓW FAKULTATYWNYCH</t>
  </si>
  <si>
    <t>6</t>
  </si>
  <si>
    <t>7</t>
  </si>
  <si>
    <t>8</t>
  </si>
  <si>
    <t>9</t>
  </si>
  <si>
    <t>10</t>
  </si>
  <si>
    <t>11</t>
  </si>
  <si>
    <r>
      <t xml:space="preserve">* Zajęcia fakultatywne </t>
    </r>
    <r>
      <rPr>
        <sz val="14"/>
        <rFont val="Roboto"/>
      </rPr>
      <t>(student wybiera 3 z 11 w semestrze 3; w 4 semestrze 3 z 7)</t>
    </r>
  </si>
  <si>
    <t>12</t>
  </si>
  <si>
    <t>Praktyka medyczna oparta na dowodach naukowych (EBM)</t>
  </si>
  <si>
    <t>0912.7.LEK.D.EBM</t>
  </si>
  <si>
    <t>13</t>
  </si>
  <si>
    <t>Organizmy modyfikowane genetycznie</t>
  </si>
  <si>
    <t>0912.7.LEK.D.OMG</t>
  </si>
  <si>
    <t>14</t>
  </si>
  <si>
    <t>Aktywne składniki materii żywej</t>
  </si>
  <si>
    <t>0912.7.LEK.D.ASMŻ</t>
  </si>
  <si>
    <t>15</t>
  </si>
  <si>
    <t>0912.7.LEK.D.NZ</t>
  </si>
  <si>
    <t>16</t>
  </si>
  <si>
    <t>Elektrofizjologia</t>
  </si>
  <si>
    <t>0912.7.LEK.D.EF</t>
  </si>
  <si>
    <t>17</t>
  </si>
  <si>
    <t>Aparatura medyczna</t>
  </si>
  <si>
    <t>0912.7.LEK.D.AM</t>
  </si>
  <si>
    <t>18</t>
  </si>
  <si>
    <t>Promieniowanie jonizujące w medycynie</t>
  </si>
  <si>
    <t>0912.7.LEK.D.PJ</t>
  </si>
  <si>
    <t>3</t>
  </si>
  <si>
    <t>19</t>
  </si>
  <si>
    <t>NGS w diagnostyce medycznej</t>
  </si>
  <si>
    <t>0912.7.LEK.D.NGS</t>
  </si>
  <si>
    <t>20</t>
  </si>
  <si>
    <t>Antybiotyki i probiotyki w układzie pokarmowym człowieka</t>
  </si>
  <si>
    <t>0912.7.LEK.D.PUP</t>
  </si>
  <si>
    <t>21</t>
  </si>
  <si>
    <t>Nowoczesne techniki mikroskopowe w medycynie</t>
  </si>
  <si>
    <t>0912.7.LEK.D.NT</t>
  </si>
  <si>
    <t>22</t>
  </si>
  <si>
    <t>Anatomia palpacyjna</t>
  </si>
  <si>
    <t>0912.7.LEK.D.AP</t>
  </si>
  <si>
    <t>23</t>
  </si>
  <si>
    <t>Podstawy alergologii</t>
  </si>
  <si>
    <t>0912.7.LEK.D.PA</t>
  </si>
  <si>
    <t>4</t>
  </si>
  <si>
    <t>24</t>
  </si>
  <si>
    <t>Język obcy</t>
  </si>
  <si>
    <t>0912.7.LEK.D.JO</t>
  </si>
  <si>
    <t>25</t>
  </si>
  <si>
    <t>Planowanie i zarządzanie operacyjne w organizacjach ochrony zdrowia</t>
  </si>
  <si>
    <t>0912.7.LEK.D.PZO</t>
  </si>
  <si>
    <t>26</t>
  </si>
  <si>
    <t xml:space="preserve">Inżynieria genetyczna </t>
  </si>
  <si>
    <t>0912.7.LEK.D.IG</t>
  </si>
  <si>
    <t>27</t>
  </si>
  <si>
    <t>Immunologia onkologiczna</t>
  </si>
  <si>
    <t>0912.7.LEK.D.IO</t>
  </si>
  <si>
    <t>28</t>
  </si>
  <si>
    <t>Hemostaza i tromboza</t>
  </si>
  <si>
    <t>0912.7.LEK.D.HO</t>
  </si>
  <si>
    <t>29</t>
  </si>
  <si>
    <t>Propedeutyka stomatologii</t>
  </si>
  <si>
    <t>0912.7.LEK.D.PS</t>
  </si>
  <si>
    <t>* Grupa przedmiotów w zakresie wsparcia studentów w procesie uczenia się:</t>
  </si>
  <si>
    <t>10,6</t>
  </si>
  <si>
    <t>Radzenie sobie ze stresem</t>
  </si>
  <si>
    <t>0912.7.LEK.A.R</t>
  </si>
  <si>
    <t>3/4</t>
  </si>
  <si>
    <t>10,7</t>
  </si>
  <si>
    <t>Metody wspomagania uczenia się</t>
  </si>
  <si>
    <t>0912.7.LEK.A.M</t>
  </si>
  <si>
    <t>10,8</t>
  </si>
  <si>
    <t>Coaching</t>
  </si>
  <si>
    <t>0912.7.LEK.A.C</t>
  </si>
  <si>
    <t>10,9</t>
  </si>
  <si>
    <t>Psychologia rozwoju osobistego</t>
  </si>
  <si>
    <t>0912.7.LEK.A.PRO</t>
  </si>
  <si>
    <t>10,10</t>
  </si>
  <si>
    <t>Zarządzanie sobą w czasie</t>
  </si>
  <si>
    <t>0912.7.LEK.A.ZA</t>
  </si>
  <si>
    <t>PRZEDMIOTY OBOWIĄZKOWE - wykłady (ogółem 25 godzin)</t>
  </si>
  <si>
    <t>1. Fizjologia z elementami fizjologii klinicznej (5 godzin w semestrze zimowym i 5 godzin w semestrze letnim)</t>
  </si>
  <si>
    <t>2. Mikrobiologia z parazytologią  (5 godzin w semestrze zimowym i 5 godzin w semestrze letnim)</t>
  </si>
  <si>
    <t>3. Genetyka (5 godzin w semestrze letnim)</t>
  </si>
  <si>
    <t>PRZEDMIOTY OBOWIĄZKOWE - ćwiczenia (ogółem 10 godzin):</t>
  </si>
  <si>
    <t>1. Fizjologia z elementami fizjologii klinicznej  (5 godzin w semestrze zimowym i 5 godzin w semestrze letnim)</t>
  </si>
  <si>
    <t xml:space="preserve">PRZEDMIOTY FAKULTATYWNE (ogółem 45 godzin): </t>
  </si>
  <si>
    <t>1. Przedmiot fakultatywny - ćwiczenia: 5 godzin w semestrze zimowym</t>
  </si>
  <si>
    <t xml:space="preserve">2. Przedmiot fakultatywny - wykłady: 5 godzin w semestrze zimowym </t>
  </si>
  <si>
    <t xml:space="preserve">3. Przedmiot fakultatywny - wykłady: 10 godzin w semestrze zimowym </t>
  </si>
  <si>
    <t xml:space="preserve">4. Przedmiot fakultatywny - wykłady: 10 godzin w semestrze letnim </t>
  </si>
  <si>
    <t>5.  Przedmiot fakultatywny - ćwiczenia: 5 godzin w semestrze letnim</t>
  </si>
  <si>
    <t>PRZEDMIOTY WSPARCIA (ogółem 20 godzin):</t>
  </si>
  <si>
    <t>10 godzin w semestrze zimowym i 10 godzin w semestrze letnim</t>
  </si>
  <si>
    <t xml:space="preserve">Ogółem zajęcia z wykorzystaniem metod i technik kształcenia na odległość: 100 godzin (4 ECTS) </t>
  </si>
  <si>
    <t>III ROK</t>
  </si>
  <si>
    <r>
      <rPr>
        <sz val="18"/>
        <rFont val="Roboto"/>
      </rPr>
      <t>KIERUNEK:</t>
    </r>
    <r>
      <rPr>
        <b/>
        <sz val="18"/>
        <rFont val="Roboto"/>
      </rPr>
      <t xml:space="preserve"> LEKARSKI</t>
    </r>
  </si>
  <si>
    <t>III rok</t>
  </si>
  <si>
    <t>5 semestr</t>
  </si>
  <si>
    <t>6 semestr</t>
  </si>
  <si>
    <t>II/CP/L</t>
  </si>
  <si>
    <t>Patologia</t>
  </si>
  <si>
    <t>0912.7.LEK.C.PT</t>
  </si>
  <si>
    <t>5,6</t>
  </si>
  <si>
    <t>Farmakologia z toksykologią</t>
  </si>
  <si>
    <t>0912.7.LEK.C.F</t>
  </si>
  <si>
    <t>Immunologia</t>
  </si>
  <si>
    <t>0912.7.LEK.C.I</t>
  </si>
  <si>
    <t>Patofizjologia</t>
  </si>
  <si>
    <t>0912.7.LEK.C.P</t>
  </si>
  <si>
    <t xml:space="preserve">4. GRUPA ZAJĘĆ  Nauki behawioralne i społeczne z elementami profesjonalizmu i komunikacji, z uwzględnieniem idei humanizmu w medycynie </t>
  </si>
  <si>
    <t>Elementy profesjonalizmu z etyką</t>
  </si>
  <si>
    <t>0912.7.LEK.B.EP</t>
  </si>
  <si>
    <t>4.7</t>
  </si>
  <si>
    <t xml:space="preserve">Komunikacja medyczna w praktyce klinicznej </t>
  </si>
  <si>
    <t>5. GRUPA ZAJĘĆ Nauki kliniczne niezabiegowe</t>
  </si>
  <si>
    <t>5.1</t>
  </si>
  <si>
    <t>Pediatria</t>
  </si>
  <si>
    <t>5,7,8,9,10</t>
  </si>
  <si>
    <t>5.2</t>
  </si>
  <si>
    <t>Choroby wewnętrzne</t>
  </si>
  <si>
    <t>0912.7.LEK.C.CW</t>
  </si>
  <si>
    <t>6-8, 10</t>
  </si>
  <si>
    <t>5.3</t>
  </si>
  <si>
    <t xml:space="preserve">Choroby wewnętrzne-Propedeutyka Interny z Elementami Kardiologii </t>
  </si>
  <si>
    <t>5</t>
  </si>
  <si>
    <t>5.4</t>
  </si>
  <si>
    <t>Dermatologia i wenerologia</t>
  </si>
  <si>
    <t>0912.7.LEK.C.DiW</t>
  </si>
  <si>
    <t>5.5</t>
  </si>
  <si>
    <t>Diagnostyka laboratoryjna</t>
  </si>
  <si>
    <t>0912.7.LEK.C.DL</t>
  </si>
  <si>
    <t>6. GRUPA ZAJĘĆ Nauki kliniczne zabiegowe</t>
  </si>
  <si>
    <t>Chirurgia ogólna</t>
  </si>
  <si>
    <t>0912.7.LEK.C.C</t>
  </si>
  <si>
    <t>5-11</t>
  </si>
  <si>
    <t>0912.7.LEK.F.CW</t>
  </si>
  <si>
    <t>11. MODUŁ OGÓLNOUCZELNIANY</t>
  </si>
  <si>
    <t>1-12</t>
  </si>
  <si>
    <t>11. GUPA PRZEDMIOTÓW FAKULTATYWNYCH</t>
  </si>
  <si>
    <t>Zajęcia fakultatywne**</t>
  </si>
  <si>
    <t xml:space="preserve">** do wyboru w formie ćwiczeń lub wykładów </t>
  </si>
  <si>
    <r>
      <t xml:space="preserve">* Zajęcia fakultatywne </t>
    </r>
    <r>
      <rPr>
        <sz val="14"/>
        <rFont val="Roboto"/>
      </rPr>
      <t xml:space="preserve">(student wybiera w 5 semestrze 3 z 8, w 6 semestrrze wybiera 2 z 6)  </t>
    </r>
  </si>
  <si>
    <t>30</t>
  </si>
  <si>
    <r>
      <t xml:space="preserve">Interwencja kryzysowa
 </t>
    </r>
    <r>
      <rPr>
        <sz val="12"/>
        <rFont val="Roboto"/>
      </rPr>
      <t>(przedmiot realizowany w formie ćwiczeń)</t>
    </r>
  </si>
  <si>
    <t>0912.7.LEK.D.IK</t>
  </si>
  <si>
    <t>31</t>
  </si>
  <si>
    <r>
      <t xml:space="preserve">Język migowy 
 </t>
    </r>
    <r>
      <rPr>
        <sz val="12"/>
        <rFont val="Roboto"/>
      </rPr>
      <t>(przedmiot realizowany w formie ćwiczeń)</t>
    </r>
  </si>
  <si>
    <t>0912.7.LEK.D.JM</t>
  </si>
  <si>
    <t>32</t>
  </si>
  <si>
    <t>Przypadki laboratoryjno-kliniczne</t>
  </si>
  <si>
    <t>33</t>
  </si>
  <si>
    <t xml:space="preserve">Dietoterapia </t>
  </si>
  <si>
    <t>0912.7.LEK.D.D</t>
  </si>
  <si>
    <t>34</t>
  </si>
  <si>
    <t>Proteomika, metabolomika i transkryptomika w medycynie</t>
  </si>
  <si>
    <t>0912.7.LEK.D.PMT</t>
  </si>
  <si>
    <t>35</t>
  </si>
  <si>
    <t>Echokardiografia</t>
  </si>
  <si>
    <t>0912.7.LEK.D.ECH</t>
  </si>
  <si>
    <t>36</t>
  </si>
  <si>
    <t xml:space="preserve">Profilaktyka żywieniowa </t>
  </si>
  <si>
    <t>0912.7.LEK.D.PŻ</t>
  </si>
  <si>
    <t>37</t>
  </si>
  <si>
    <t>Żywienie w otyłości i chorobach metabolicznych</t>
  </si>
  <si>
    <t>0912.7.LEK.D.ŻCHM</t>
  </si>
  <si>
    <t>38</t>
  </si>
  <si>
    <t>Patofizjologia nerek</t>
  </si>
  <si>
    <t>0912.7.LEK.D.PN</t>
  </si>
  <si>
    <t>39</t>
  </si>
  <si>
    <t xml:space="preserve">Elektrofizjologia w kardiologii </t>
  </si>
  <si>
    <t>0912.7.LEK.D.EK</t>
  </si>
  <si>
    <t>40</t>
  </si>
  <si>
    <t>Patofizjologia układu endokrynnego</t>
  </si>
  <si>
    <t>0912.7.LEK.D.PUE</t>
  </si>
  <si>
    <t>41</t>
  </si>
  <si>
    <t>Diagnostyka kliniczna</t>
  </si>
  <si>
    <t>0912.7.LEK.D.DK</t>
  </si>
  <si>
    <t>42</t>
  </si>
  <si>
    <t xml:space="preserve">Racjonalna antybiotykoterapia </t>
  </si>
  <si>
    <t>0912.7.LEK.D.RA</t>
  </si>
  <si>
    <t>43</t>
  </si>
  <si>
    <t>Nutrigenetyka i nutrigenomika</t>
  </si>
  <si>
    <t>0912.7.LEK.D.NUT</t>
  </si>
  <si>
    <t>PRZEDMIOTY OBOWIĄZKOWE - wykłady (ogółem 30 godzin):</t>
  </si>
  <si>
    <t>1. Patologia (5 godzin w semestrze zimowym i 5 godzin w semestrze letnim)</t>
  </si>
  <si>
    <t>2. Farmakologia z toksykologią (5 godzin w semestrze zimowym i 5 godzin w semestrze letnim)</t>
  </si>
  <si>
    <t>3. Patofizjologia (5 godzin w semestrze zimowym i 5 godzin w semestrze letnim)</t>
  </si>
  <si>
    <t>PRZEDMIOTY OBOWIĄZKOWE - ćwiczenia (ogółem 25 godzin):</t>
  </si>
  <si>
    <t>2. Farmakologia z toksykologią (5 godziny w semestrze zimowym )</t>
  </si>
  <si>
    <t>PRZEDMIOTY FAKULTATYWNE (ogółem 45 godzin):</t>
  </si>
  <si>
    <t>1. Przedmiot fakultatywny - wykłady: 10 godzin w semestrze zimowym (x2)</t>
  </si>
  <si>
    <t xml:space="preserve">2. Przedmiot fakultatywny - ćwiczenia : 5 godzin w semestrze zimowym </t>
  </si>
  <si>
    <t>3. Przedmiot fakultatywny - wykłady: 10 godzin w semestrze letnim</t>
  </si>
  <si>
    <t>(x2)</t>
  </si>
  <si>
    <t>IV ROK</t>
  </si>
  <si>
    <t>IV rok</t>
  </si>
  <si>
    <t>7 semestr</t>
  </si>
  <si>
    <t>8 semestr</t>
  </si>
  <si>
    <t>2.7</t>
  </si>
  <si>
    <t>Metodologia badań naukowych z elementami biostatystki w medycnie</t>
  </si>
  <si>
    <t>0912.7.LEK.B.Mbm</t>
  </si>
  <si>
    <t>5.6</t>
  </si>
  <si>
    <t>Medycyna nuklearna</t>
  </si>
  <si>
    <t>0912.7.LEK.C.MN</t>
  </si>
  <si>
    <t>5.7</t>
  </si>
  <si>
    <t>Neurologia</t>
  </si>
  <si>
    <t>0912.7.LEK.C.N</t>
  </si>
  <si>
    <t>5.8</t>
  </si>
  <si>
    <t>Psychiatria</t>
  </si>
  <si>
    <t>0912.7.LEK.C.Ps</t>
  </si>
  <si>
    <t>5.9</t>
  </si>
  <si>
    <t>Onkologia</t>
  </si>
  <si>
    <t>0912.7.LEK.C.O</t>
  </si>
  <si>
    <t>5.10</t>
  </si>
  <si>
    <t>Choroby zakaźne</t>
  </si>
  <si>
    <t>0912.7.LEK.C.CZ</t>
  </si>
  <si>
    <t>5.11</t>
  </si>
  <si>
    <t>Rehabilitacja</t>
  </si>
  <si>
    <t>0912.7.LEK.C.R</t>
  </si>
  <si>
    <t>5.12</t>
  </si>
  <si>
    <t>Farmakologia kliniczna</t>
  </si>
  <si>
    <t>0912.7.LEK.C.FK</t>
  </si>
  <si>
    <t>6.1</t>
  </si>
  <si>
    <t>Anestezjologia i intensywna terapia</t>
  </si>
  <si>
    <t>0912.7.LEK.C.AiIT</t>
  </si>
  <si>
    <t>7,8</t>
  </si>
  <si>
    <t>6.2</t>
  </si>
  <si>
    <t>6.3</t>
  </si>
  <si>
    <t>Transplantologia</t>
  </si>
  <si>
    <t>0912.7.LEK.C.T</t>
  </si>
  <si>
    <t>6.4</t>
  </si>
  <si>
    <t>Diagnostyka obrazowa</t>
  </si>
  <si>
    <t>0912.7.LEK.C.DO</t>
  </si>
  <si>
    <t>Intensywna terapia</t>
  </si>
  <si>
    <t>0912.7.LEK.F.IT</t>
  </si>
  <si>
    <t>0912.7.LEK.F.P</t>
  </si>
  <si>
    <t>11.GRUPA PRZEDMIOTÓW FAKULTATYWNYCH</t>
  </si>
  <si>
    <r>
      <t xml:space="preserve">* Zajęcia fakultatywne </t>
    </r>
    <r>
      <rPr>
        <sz val="14"/>
        <rFont val="Roboto"/>
      </rPr>
      <t>(student wybiera: 1 z 5  przedmiotów w 7 semestrze oraz w 8 semestrze wybiera 1 z 5)</t>
    </r>
  </si>
  <si>
    <t>44</t>
  </si>
  <si>
    <t>Dermatologia pediatryczna</t>
  </si>
  <si>
    <t>0912.7.LEK.D.DP</t>
  </si>
  <si>
    <t>45</t>
  </si>
  <si>
    <t>Farmakoekonomika</t>
  </si>
  <si>
    <t>0912.7.LEK.D.F</t>
  </si>
  <si>
    <t>46</t>
  </si>
  <si>
    <t>Zakażenia wirusami przenoszonymi drogą krwi</t>
  </si>
  <si>
    <t>0912.7.LEK.D.Z</t>
  </si>
  <si>
    <t>47</t>
  </si>
  <si>
    <t>Terapia bólu</t>
  </si>
  <si>
    <t>0912.7.LEK.D.T</t>
  </si>
  <si>
    <t>48</t>
  </si>
  <si>
    <t>Znaczenie profili genetycznych w leczeniu onkologicznym</t>
  </si>
  <si>
    <t>0912.7.LEK.ZPG</t>
  </si>
  <si>
    <t>49</t>
  </si>
  <si>
    <t>Chirurgia endoskopowa i laparoskopowa</t>
  </si>
  <si>
    <t>0912.7.LEK.D.C</t>
  </si>
  <si>
    <t>50</t>
  </si>
  <si>
    <t>Pediatria - kardiologia dziecięca</t>
  </si>
  <si>
    <t>0912.7.LEK.D.KD</t>
  </si>
  <si>
    <t>51</t>
  </si>
  <si>
    <t>Choroby płuc</t>
  </si>
  <si>
    <t>0912.7.LEK.D.CP</t>
  </si>
  <si>
    <t>52</t>
  </si>
  <si>
    <t>Chirurgia naczyniowa</t>
  </si>
  <si>
    <t>0912.7.LEK.D.CN</t>
  </si>
  <si>
    <t>53</t>
  </si>
  <si>
    <t>Stany nagłe w anestezjologii</t>
  </si>
  <si>
    <t>0912.7.LEK.D.SN</t>
  </si>
  <si>
    <t>PRZEDMIOTY OBOWIĄZKOWE - wykłady (ogółem 58 godzin):</t>
  </si>
  <si>
    <t>1. Choroby zakaźne (12 godzin w semestrze zimowym)</t>
  </si>
  <si>
    <t>2. Pediatria (8 godzin w semestrze zimowym i 5 godzin w semestrze letnim)</t>
  </si>
  <si>
    <t>3. Choroby wewnętrzne (3 godziny w semestrze zimowym i 3 godziny w semestrze letnim)</t>
  </si>
  <si>
    <t>4. Neurologia (3 godziny w semestrze zimowym)</t>
  </si>
  <si>
    <t>5. Psychiatria (3 godziny w semestrze letnim)</t>
  </si>
  <si>
    <t>6. Onkologia (3 godziny w semestrze zimowym)</t>
  </si>
  <si>
    <t>7. Farmakologia kliniczna (3 godziny w semestrze letnim)</t>
  </si>
  <si>
    <t>8. Rehabilitacja (3 godziny w semestrze zimowym)</t>
  </si>
  <si>
    <t>9. Anestezjologia i intensywna terapia (3 godziny w semestrze zimowym)</t>
  </si>
  <si>
    <t>10. Diagnostyka obrazowa (3 godziny w semestrze zimowym)</t>
  </si>
  <si>
    <t>11. Chirurgia ogólna (3 godziny w semestrze zimowym)</t>
  </si>
  <si>
    <t>12. Transplantologia (3 godziny w semestrze letnim)</t>
  </si>
  <si>
    <t>PRZEDMIOTY OBOWIĄZKOWE - ćwczenia (ogółem 22 godziny):</t>
  </si>
  <si>
    <t>1. Choroby zakaźne (3 godziny w semestrze zimowym)</t>
  </si>
  <si>
    <t>2. Pediatria (3 godziny w semestrze zimowym i 2 godziny w semestrze letnim)</t>
  </si>
  <si>
    <t>3 Choroby wewnętrzne (3 godziny w semestrze zimowym i 2 godziny w semestrze letnim)</t>
  </si>
  <si>
    <t>4. Anestezjologia i intensywna terapia (2 godziny w semestrze zimowym i 2 godziny w semestrze letnim)</t>
  </si>
  <si>
    <t>5. Chirurgia ogólna (3 godziny w semestrze zimowym i 2 godziny w semestrze letnim)</t>
  </si>
  <si>
    <t>PRZEDMIOTY FAKULTATYWNE (ogółem 20 godzin):</t>
  </si>
  <si>
    <t>1. Przedmiot fakultatywny - wykłady: 10 godzin w semestrze zimowym</t>
  </si>
  <si>
    <t>2. Przedmiot fakultatywny - wykłady: 10 godzin w semestrze letnim</t>
  </si>
  <si>
    <t>Ogółem zajęcia z wykorzystaniem metod i technik kształcenia na odległość: 100 godzin (4 ECTS)</t>
  </si>
  <si>
    <t>V ROK</t>
  </si>
  <si>
    <t>V rok</t>
  </si>
  <si>
    <t>9 semestr</t>
  </si>
  <si>
    <t>10 semestr</t>
  </si>
  <si>
    <t>5.13</t>
  </si>
  <si>
    <t>Geriatria</t>
  </si>
  <si>
    <t>5.14</t>
  </si>
  <si>
    <t>Medycyna rodzinna</t>
  </si>
  <si>
    <t>0912.7.LEK.C.MR</t>
  </si>
  <si>
    <t>6.5</t>
  </si>
  <si>
    <t>Chirurgia dziecięca</t>
  </si>
  <si>
    <t>0912.7.LEK.C.CD</t>
  </si>
  <si>
    <t>6.6</t>
  </si>
  <si>
    <t>Ortopedia i traumatologia</t>
  </si>
  <si>
    <t>0912.7.LEK.C.OiT</t>
  </si>
  <si>
    <t>6.7</t>
  </si>
  <si>
    <t>Chirurgia onkologiczna</t>
  </si>
  <si>
    <t>0912.7.LEK.C.CO</t>
  </si>
  <si>
    <t>6.8</t>
  </si>
  <si>
    <t>Urologia</t>
  </si>
  <si>
    <t>0912.7.LEK.C.U</t>
  </si>
  <si>
    <t>6.9</t>
  </si>
  <si>
    <t>Otolaryngologia</t>
  </si>
  <si>
    <t>0912.7.LEK.C.Ot</t>
  </si>
  <si>
    <t>6.10</t>
  </si>
  <si>
    <t>Medycyna ratunkowa i medycyna katastrof</t>
  </si>
  <si>
    <t>6.11</t>
  </si>
  <si>
    <t>Ginekologia i położnictwo</t>
  </si>
  <si>
    <t>0912.7.LEK.C.GiP</t>
  </si>
  <si>
    <t>9,10,12</t>
  </si>
  <si>
    <t>6.12</t>
  </si>
  <si>
    <t>Okulistyka</t>
  </si>
  <si>
    <t>6.13</t>
  </si>
  <si>
    <t>Neurochirurgia</t>
  </si>
  <si>
    <t>6.14</t>
  </si>
  <si>
    <t>Chirurgia głowy i szyi</t>
  </si>
  <si>
    <t>0912.7.LEK.C.CHGS</t>
  </si>
  <si>
    <t>Prawo medyczne</t>
  </si>
  <si>
    <t>Medycyna sądowa</t>
  </si>
  <si>
    <t>0912.7.LEK.C.M</t>
  </si>
  <si>
    <t>Chirurgia</t>
  </si>
  <si>
    <t>0912.7.LEK.F.C</t>
  </si>
  <si>
    <t>0912.7.LEK.F.G</t>
  </si>
  <si>
    <t>54</t>
  </si>
  <si>
    <t>Hipertensjologia</t>
  </si>
  <si>
    <t>0912.7.LEK.D.H</t>
  </si>
  <si>
    <t>55</t>
  </si>
  <si>
    <t>Alergologia</t>
  </si>
  <si>
    <t>0912.7.LEK.D.A</t>
  </si>
  <si>
    <t>56</t>
  </si>
  <si>
    <t>Kardiologia interwencyjna</t>
  </si>
  <si>
    <t>0912.7.LEK.D.K</t>
  </si>
  <si>
    <t>57</t>
  </si>
  <si>
    <t>Anestezjologia i intensywna terapia dziecięca</t>
  </si>
  <si>
    <t>0912.7.LEK.D.AiITD</t>
  </si>
  <si>
    <t>58</t>
  </si>
  <si>
    <t>Leczenie skojarzone</t>
  </si>
  <si>
    <t>0912.7.LEK.D.LS</t>
  </si>
  <si>
    <t>59</t>
  </si>
  <si>
    <t>Radioterapia</t>
  </si>
  <si>
    <t>0912.7.LEK.D.R</t>
  </si>
  <si>
    <t>60</t>
  </si>
  <si>
    <t>Chirurgia bariatryczna</t>
  </si>
  <si>
    <t>0912.7.LEK.D.CHB</t>
  </si>
  <si>
    <t>61</t>
  </si>
  <si>
    <t>Zaburzenia psychiczne po okresie pandemii COVID-19</t>
  </si>
  <si>
    <t>0912.7.LEK.D.PD</t>
  </si>
  <si>
    <t>62</t>
  </si>
  <si>
    <t>Bezpieczeństwo pacjenta</t>
  </si>
  <si>
    <t>0912.7.LEK.D.BP</t>
  </si>
  <si>
    <t>63</t>
  </si>
  <si>
    <t>Metodyka pisania prac naukowych</t>
  </si>
  <si>
    <t>0912.7.LEK.D.M</t>
  </si>
  <si>
    <t>64</t>
  </si>
  <si>
    <t>Farmakogenetyka</t>
  </si>
  <si>
    <t>65</t>
  </si>
  <si>
    <t>Psychiatria dzieci i młodzieży</t>
  </si>
  <si>
    <t>0912.7.LEK.D.PDM</t>
  </si>
  <si>
    <t>66</t>
  </si>
  <si>
    <t>Podstawy kodowania i rozliczania świadczeń w ramach umów z płatnikiem publicznym</t>
  </si>
  <si>
    <t>0912.7.LEK.D.PK</t>
  </si>
  <si>
    <t>67</t>
  </si>
  <si>
    <t xml:space="preserve">Traumatologia narządu ruchu </t>
  </si>
  <si>
    <t>0912.7.LEK.D.TR</t>
  </si>
  <si>
    <t>68</t>
  </si>
  <si>
    <t>Zajęcia fakultatywne-przygotowanie do Lekarskiego Egzaminu Końcowego**</t>
  </si>
  <si>
    <t>0912.7.LEK.D.LEK</t>
  </si>
  <si>
    <t>69</t>
  </si>
  <si>
    <t xml:space="preserve">Szycie chirurgiczne </t>
  </si>
  <si>
    <t>0912.7.LEK.D.SzCh</t>
  </si>
  <si>
    <t>70</t>
  </si>
  <si>
    <t>Elektrokardiografia</t>
  </si>
  <si>
    <t>0912.7.LEK.D.E</t>
  </si>
  <si>
    <t>71</t>
  </si>
  <si>
    <t>Diagnostyka obrazowa w stanach nagłych</t>
  </si>
  <si>
    <t>72</t>
  </si>
  <si>
    <t xml:space="preserve">Odpowiedzialność prawna lekarza </t>
  </si>
  <si>
    <t>0912.7.LEK.D.OPL</t>
  </si>
  <si>
    <t>73</t>
  </si>
  <si>
    <t>Leczenie otyłości</t>
  </si>
  <si>
    <t>0912.7.LEK.D.LO</t>
  </si>
  <si>
    <t>74</t>
  </si>
  <si>
    <t>Stany nagłe w ortopedii</t>
  </si>
  <si>
    <t>0912.7.LEK.D.SNO</t>
  </si>
  <si>
    <t>75</t>
  </si>
  <si>
    <t>Stany nagłe w chirurgii</t>
  </si>
  <si>
    <t>0912.7.LEK.D.SNCh</t>
  </si>
  <si>
    <t>76</t>
  </si>
  <si>
    <t>Żywienie kliniczne</t>
  </si>
  <si>
    <t>0912.7.LEK.D.ŻK</t>
  </si>
  <si>
    <t>77</t>
  </si>
  <si>
    <t>Planowanie Strategiczne w organizacjach ochrony zdrowia</t>
  </si>
  <si>
    <t>78</t>
  </si>
  <si>
    <t>PRZEDMIOTY OBOWIĄZKOWE - wykłady (ogółem 50 godzin):</t>
  </si>
  <si>
    <t>1. Metodologia badań naukowych z elementami biostatystki w medycnie (3 godziny w semestrze zimowym)</t>
  </si>
  <si>
    <t>2. Chirurgia ogólna (3 godziny w semestrze zimowym i 3 godziny w semestrze letnim)</t>
  </si>
  <si>
    <t>3. Chirurgia dziecięca (6 godziny w semestrze zimowym)</t>
  </si>
  <si>
    <t>4. Ortopedia i traumatologia (3 godziny w semestzre zimowym)</t>
  </si>
  <si>
    <t>5. Chirurgia onkologiczna (3 godziny w semestrze zimowym)</t>
  </si>
  <si>
    <t>6. Urologia (3 godziny w semestrze letnim)</t>
  </si>
  <si>
    <t>7. Otolaryngologia (3 godziny w semestrze zimowym)</t>
  </si>
  <si>
    <t>8. Ginekologia i położnictwo (3 godziny w semestrze zimowym i 3 godziny w semestrze letnim)</t>
  </si>
  <si>
    <t>9. Okulistyka (3 godziny w semestrze letnim)</t>
  </si>
  <si>
    <t>11. Neurochirurgia (10 godziny w semestrze letnim)</t>
  </si>
  <si>
    <t>12. Pediatria (4 godziny w semestrze zimowym)</t>
  </si>
  <si>
    <t>PRZEDMIOTY OBOWIĄZKOWE - ćwiczenia  (ogółem 30 godzin):</t>
  </si>
  <si>
    <t>1. Medycyna rodzinna (5 godzin w semestrze zimowym)</t>
  </si>
  <si>
    <t>2. Ginekologia i położnictwo (5 godzin w semestrze zimowym)</t>
  </si>
  <si>
    <t xml:space="preserve">3. Chirurgia ogólna (3 godziny w semestrze zimowym) </t>
  </si>
  <si>
    <t>4. Ortopedia i traumatologia (3 godziny w semestrze zimowym)</t>
  </si>
  <si>
    <t>5. Urologia (3 godziny w semestrze letnim)</t>
  </si>
  <si>
    <t>6. Otolaryngologia (3 godziny w semestrze zimowym)</t>
  </si>
  <si>
    <t>7. Geriatria (5 godzin w semestrze letnim)</t>
  </si>
  <si>
    <t>8. Medycyna sądowa (3 godziny w semestrze letnim)</t>
  </si>
  <si>
    <t>1. Przedmiot fakultatywny - wykłady 10 semestrze zimowym</t>
  </si>
  <si>
    <t>2. Przedmiot fakultatywny - ćwiczenia 5 godzin w semestrze zimowym</t>
  </si>
  <si>
    <t>3. Przedmiot fakultatywny -  ćwiczenia 5 godzin w semestrze letnim</t>
  </si>
  <si>
    <t>VI ROK</t>
  </si>
  <si>
    <t>VI Rok</t>
  </si>
  <si>
    <t>11 semestr</t>
  </si>
  <si>
    <t>12 semestr</t>
  </si>
  <si>
    <t>8. GRUPA ZAJĘĆ Praktyczne nauczanie kliniczne*</t>
  </si>
  <si>
    <t>Praktyczne nauczane kliniczne - Choroby wewnętrzne</t>
  </si>
  <si>
    <t xml:space="preserve"> Praktyczne nauczane kliniczne - Pediatria</t>
  </si>
  <si>
    <t>Praktyczne nauczane kliniczne - Chirurgia</t>
  </si>
  <si>
    <t>11,12</t>
  </si>
  <si>
    <t>Praktyczne nauczane kliniczne - Ginekologia i położnictwo</t>
  </si>
  <si>
    <t>Praktyczne nauczane kliniczne - Psychiatria</t>
  </si>
  <si>
    <t>0912.7.LEK.C.PS</t>
  </si>
  <si>
    <t>Praktyczne nauczane kliniczne - Medycyna ratunkowa</t>
  </si>
  <si>
    <t>Praktyczne nauczane kliniczne - Medycyna rodzinna</t>
  </si>
  <si>
    <t>Specjalność wybrana przez studenta*</t>
  </si>
  <si>
    <t>0912.7.LEK.C.S</t>
  </si>
  <si>
    <t xml:space="preserve">Obiektywny strukturalny egzamin kliniczny </t>
  </si>
  <si>
    <t>0912.7.LEK.C.OSCE</t>
  </si>
  <si>
    <t>RAZEM</t>
  </si>
  <si>
    <r>
      <t>* Zajęcia fakultatywne</t>
    </r>
    <r>
      <rPr>
        <b/>
        <sz val="14"/>
        <color rgb="FFFF0000"/>
        <rFont val="Roboto"/>
      </rPr>
      <t xml:space="preserve"> </t>
    </r>
    <r>
      <rPr>
        <sz val="14"/>
        <color rgb="FFFF0000"/>
        <rFont val="Roboto"/>
      </rPr>
      <t>(student wybiera : 1 przedmiot w 11 semestrze i 1 przedmiot w 12 semestrze )</t>
    </r>
  </si>
  <si>
    <t>Zajęcia fakultatywne-przygotowanie do Lekarskiego Egzaminu Końcowego</t>
  </si>
  <si>
    <t>0912-7LEK-D-Z</t>
  </si>
  <si>
    <t>0912-7LEK-OPL</t>
  </si>
  <si>
    <t>0912-7LEK-D-LO</t>
  </si>
  <si>
    <t>0912-7LEK-SNO</t>
  </si>
  <si>
    <t>0912-7LEK-SNCh</t>
  </si>
  <si>
    <t>0912-7LEK-D</t>
  </si>
  <si>
    <t>*- student wybiera ćwiczenia prezentujące różnorodne kazusy/przypadki kliniczne z zakresu każdej specjalności zgodnie z obowiązującymi standardami  kształcenia dla kierunku lekarskiego. 
W ramach praktycznego nauczania klinicznego student zrealizuje  zakładane efekty kształcenia w grupach E i F zgodnie z rozporządzeniem Ministra Edukacji i Nauki z dnia 29  września 2023 r.  oraz umiejętności praktyczne przypisane praktycznemu nauczaniu klinicznemu na kierunku lekarskim. 
Praktyczne nauczanie klniczne na VI roku studiów  obejmuje zajecia w klinikach, oddziałach szpitalnych lub w symulowanych warunkach klinicznych. 
Szczegółowy opis warsztatów klinicznych zawiera karta przedmiotu w ramach danej specjalności.</t>
  </si>
  <si>
    <t>2. Przedmiot fakultatywny - seminaria: 5 godzin w semestrze zimowym</t>
  </si>
  <si>
    <t>Przedmiot fakultatywny LEK</t>
  </si>
  <si>
    <t>PLAN STUDIÓW STACJONARNYCH JEDNOLITYCH MAGISTERSKICH</t>
  </si>
  <si>
    <r>
      <rPr>
        <sz val="12"/>
        <color indexed="8"/>
        <rFont val="Roboto"/>
      </rPr>
      <t>Wydział:</t>
    </r>
    <r>
      <rPr>
        <b/>
        <sz val="12"/>
        <color indexed="8"/>
        <rFont val="Roboto"/>
      </rPr>
      <t xml:space="preserve"> Lekarski i Nauk o Zdrowiu</t>
    </r>
  </si>
  <si>
    <r>
      <t>Instytut:</t>
    </r>
    <r>
      <rPr>
        <b/>
        <sz val="12"/>
        <color indexed="8"/>
        <rFont val="Roboto"/>
      </rPr>
      <t xml:space="preserve"> Nauk Medycznych</t>
    </r>
  </si>
  <si>
    <r>
      <rPr>
        <sz val="12"/>
        <color indexed="8"/>
        <rFont val="Roboto"/>
      </rPr>
      <t>KIERUNEK:</t>
    </r>
    <r>
      <rPr>
        <b/>
        <sz val="12"/>
        <color indexed="8"/>
        <rFont val="Roboto"/>
      </rPr>
      <t xml:space="preserve"> LEKARSKI</t>
    </r>
  </si>
  <si>
    <t>realizacja
 w semestrze</t>
  </si>
  <si>
    <t>1.MODUŁ Nauki morfologiczne</t>
  </si>
  <si>
    <t>1-2</t>
  </si>
  <si>
    <t>Histologia z embriologią</t>
  </si>
  <si>
    <t>2.MODUŁ Naukowe podstawy medycyny</t>
  </si>
  <si>
    <t>Podstawy biologii komórki</t>
  </si>
  <si>
    <t>Chemia</t>
  </si>
  <si>
    <t>Fizjologia z cytofizjologią</t>
  </si>
  <si>
    <t>3-4</t>
  </si>
  <si>
    <t>5-6</t>
  </si>
  <si>
    <t xml:space="preserve">Biostatystyka z elementami informatyki </t>
  </si>
  <si>
    <t>3. MODUŁ nauki przedkliniczne</t>
  </si>
  <si>
    <t>Genetyka</t>
  </si>
  <si>
    <t>Mikrobiologia</t>
  </si>
  <si>
    <t>Parazytologia</t>
  </si>
  <si>
    <t>Farmakologia z toksykologia</t>
  </si>
  <si>
    <t>4. MODUŁ Nauki behawioralne i społeczne z elementami profesjonalizmu</t>
  </si>
  <si>
    <t>Etyka</t>
  </si>
  <si>
    <t>Elementy profesjonalizmu</t>
  </si>
  <si>
    <t>1</t>
  </si>
  <si>
    <t>5. MODUŁ nauki kliniczne niezabiegowe</t>
  </si>
  <si>
    <t>5-8</t>
  </si>
  <si>
    <t>6. MODUŁ nauki kliniczne zabiegowe</t>
  </si>
  <si>
    <t>7-8</t>
  </si>
  <si>
    <t>5-10</t>
  </si>
  <si>
    <t>9-10</t>
  </si>
  <si>
    <t>7. MODUŁ prawne i organizacyjne podstawy medycyny</t>
  </si>
  <si>
    <t>8. MODUŁ praktyczne nauczanie kliniczne</t>
  </si>
  <si>
    <t>11-12</t>
  </si>
  <si>
    <t>Medycyna ratunkowa</t>
  </si>
  <si>
    <t>specjalność wybrana przez studenta*</t>
  </si>
  <si>
    <t>9. MODUŁ praktyki wakacyjne</t>
  </si>
  <si>
    <t>2</t>
  </si>
  <si>
    <t>Lecznictwo otwrte</t>
  </si>
  <si>
    <t>Inetensywna terapia</t>
  </si>
  <si>
    <t>10. MODUŁ OGÓLNOUCZELNIANY</t>
  </si>
  <si>
    <t>Język obcy**</t>
  </si>
  <si>
    <t>Przysposobienie biblioteczne</t>
  </si>
  <si>
    <t>* Przedmioty w zakresie wsparcia studentów
w procesie uczenia się</t>
  </si>
  <si>
    <t>11. MODUŁ fakultatywny**</t>
  </si>
  <si>
    <r>
      <t xml:space="preserve">Zajęcia fakultatywne-
przygotowanie do Lekarskiego Egzaminu Końcowego
</t>
    </r>
    <r>
      <rPr>
        <sz val="12"/>
        <rFont val="Calibri"/>
        <family val="2"/>
        <charset val="238"/>
        <scheme val="minor"/>
      </rPr>
      <t>student wybiera 9 zagadnień z 10 pomiędzy 9-12 semestrem</t>
    </r>
  </si>
  <si>
    <t>9-12</t>
  </si>
  <si>
    <t>Razem plan</t>
  </si>
  <si>
    <t>Zatwierdziła Rada Wydziału na posiedzeniu w dniu ……………..</t>
  </si>
  <si>
    <t>650-45 (minimalna liczba godzin zrealizowana w ramach zajęć fakultatywnych z modułu nauk przedklinicznych)=605</t>
  </si>
  <si>
    <t>Kod</t>
  </si>
  <si>
    <t>Realizacja
 w semestrze</t>
  </si>
  <si>
    <t>2,2</t>
  </si>
  <si>
    <t>Metodologia badań naukowych z elementami biostatystyki w medycynie</t>
  </si>
  <si>
    <t>3.4</t>
  </si>
  <si>
    <t>3.5</t>
  </si>
  <si>
    <t>3.6</t>
  </si>
  <si>
    <t>3.7</t>
  </si>
  <si>
    <t xml:space="preserve">4. GRUPA ZAJĘĆ Nauki behawioralne i społeczne z elementami profesjonalizmu i komunikacji, z uwzględnieniem idei humanizmu w medycynie </t>
  </si>
  <si>
    <t>Komunikacja medyczna w praktyce klinicznej</t>
  </si>
  <si>
    <t xml:space="preserve">Choroby wewnętrzne-Propedeutyka Interny z elementami Kardiologii </t>
  </si>
  <si>
    <t>8. GRUPA ZAJĘĆ Praktyczne nauczanie kliniczne</t>
  </si>
  <si>
    <t>Praktyczne nauczane kliniczne -Choroby wewnętrzne</t>
  </si>
  <si>
    <t>Praktyczne nauczane kliniczne - Pediatria</t>
  </si>
  <si>
    <t>8.9.</t>
  </si>
  <si>
    <t>11. GRUPA PRZEDMIOTÓW FAKULTATYWNYCH**</t>
  </si>
  <si>
    <t>11.1</t>
  </si>
  <si>
    <t>11.2</t>
  </si>
  <si>
    <t>11.3</t>
  </si>
  <si>
    <t>11.4</t>
  </si>
  <si>
    <t>11.5</t>
  </si>
  <si>
    <t>11.6</t>
  </si>
  <si>
    <t>11.7</t>
  </si>
  <si>
    <t>11.8</t>
  </si>
  <si>
    <t>11.9</t>
  </si>
  <si>
    <t>11.10</t>
  </si>
  <si>
    <t>11.11</t>
  </si>
  <si>
    <t>11.12</t>
  </si>
  <si>
    <t>11.13</t>
  </si>
  <si>
    <t>11.14</t>
  </si>
  <si>
    <t>11.15</t>
  </si>
  <si>
    <t>11.16</t>
  </si>
  <si>
    <t>11.17</t>
  </si>
  <si>
    <t>11.18</t>
  </si>
  <si>
    <t>11.19</t>
  </si>
  <si>
    <t>11.20</t>
  </si>
  <si>
    <t>11.21</t>
  </si>
  <si>
    <t xml:space="preserve">W planach studiów na kierunku lekarskim propwadzonym w języku polskim w formie stacjonarnej przewidziano ogółem 20 punktów ECTS (485 godzin)  z wykorzystaniem metod i technik kształcenia na odległość </t>
  </si>
  <si>
    <t>PRZEDMIOTY FAKULTATYWANE</t>
  </si>
  <si>
    <t>Nieprawidłowości struktur tkankowych</t>
  </si>
  <si>
    <t>0912-7LEK-F-3-NST</t>
  </si>
  <si>
    <t>0912-7LEK-D-MOD</t>
  </si>
  <si>
    <t>0912-7LEK-F-6-OMG</t>
  </si>
  <si>
    <t>Język obcy **</t>
  </si>
  <si>
    <t>0912-7LEK-F14-JO</t>
  </si>
  <si>
    <t>0912-7LEK-F15-PS</t>
  </si>
  <si>
    <t xml:space="preserve">Molekularne podstawy chorób trzustki </t>
  </si>
  <si>
    <t>0912-7LEK-F-18-MPCT</t>
  </si>
  <si>
    <t>Biologia molekularna w medycynie</t>
  </si>
  <si>
    <t>0912-7LEK-F-23-EK</t>
  </si>
  <si>
    <t>0912-7LEK-F34-D</t>
  </si>
  <si>
    <t>0912-7LEK-F35-P</t>
  </si>
  <si>
    <t>0912-7LEK-F36-H</t>
  </si>
  <si>
    <t>Gastroenterologia dziecięca</t>
  </si>
  <si>
    <t>0912-7LEK-F37-G</t>
  </si>
  <si>
    <t>0912-7LEK-F38-A</t>
  </si>
  <si>
    <t>0912-7LEK-F39-K</t>
  </si>
  <si>
    <t>0912-7LEK-F40-Ż</t>
  </si>
  <si>
    <t>Anastezjologia i intensywna terapia dziecięca</t>
  </si>
  <si>
    <t>0912-7LEK-F41-A</t>
  </si>
  <si>
    <t>0912-7LEK-F42-L</t>
  </si>
  <si>
    <t>0912-7LEK-F43-E</t>
  </si>
  <si>
    <t>Traumatologia dziecięca</t>
  </si>
  <si>
    <t>0912-7LEK-F44-T</t>
  </si>
  <si>
    <t>0912-7LEK-F45-D</t>
  </si>
  <si>
    <t>0912-7LEK-F46-R</t>
  </si>
  <si>
    <t>0912-7LEK-F47-Z</t>
  </si>
  <si>
    <t>0912-7LEK-F48-C</t>
  </si>
  <si>
    <t>Psychiatria dorosłych</t>
  </si>
  <si>
    <t>0912-7LEK-F49-P</t>
  </si>
  <si>
    <t>0912-7LEK-F50-B</t>
  </si>
  <si>
    <t>0912-7LEK-F51-M</t>
  </si>
  <si>
    <t>0912-7LEK-F52-TR</t>
  </si>
  <si>
    <t>0912-7LEK-F52-F</t>
  </si>
  <si>
    <t>0912-7LEK-F53-P</t>
  </si>
  <si>
    <t>0912-7LEK-F54-Pk</t>
  </si>
  <si>
    <t>0912-7LEK-F55-Z</t>
  </si>
  <si>
    <t>Rozwój kompetencji w zakresie technik mikrochirurgicznych w medycynie</t>
  </si>
  <si>
    <t>0912-7LEK-F56-R</t>
  </si>
  <si>
    <r>
      <rPr>
        <b/>
        <sz val="11"/>
        <color indexed="8"/>
        <rFont val="Calibri"/>
        <family val="2"/>
        <charset val="238"/>
      </rPr>
      <t>Zajęcia fakultatywne-przygotowanie do Lekarskiego Egzaminu Końcowego</t>
    </r>
    <r>
      <rPr>
        <sz val="11"/>
        <color indexed="8"/>
        <rFont val="Calibri"/>
        <family val="2"/>
        <charset val="238"/>
      </rPr>
      <t xml:space="preserve">
student wybiera pomiędzy 9-12 semestrem 9 zagadnień z 10:
1. Choroby wewnętrzne
2. Pediatria
3. Chirurgia
4. Położnictwo i ginekologia
5. Medycyna ratunkowa i intensywna terapia
6. Medycyna rodzinna
7. Psychiatria
8. Bioetyka i prawo medyczna
9.Orzecznictwo
10. Zdrowie publiczne</t>
    </r>
  </si>
  <si>
    <t>Zajęcia fakultatywne-przygotowanie do Lekarskiego Egzaminu Końcowego
student wybiera pomiędzy 9-12 semestrem 9 zagadnień z 10:
1. Choroby wewnętrzne
2. Pediatria
3. Chirurgia
4. Położnictwo i ginekologia
5. Medycyna ratunkowa i intensywna terapia
6. Medycyna rodzinna
7. Psychiatria
8. Bioetyka i prawo medyczna
9.Orzecznictwo
10. Zdrowie publiczne</t>
  </si>
  <si>
    <t>0912-7LEK-F-5-MOD</t>
  </si>
  <si>
    <t>0912-7LEK-F-6-ZMG</t>
  </si>
  <si>
    <t>Metody diagnostyki patomorfologicznej i molekularnej</t>
  </si>
  <si>
    <t xml:space="preserve">Podstawy kodowania i rozliczania świadczeń w ramach umów z płatnikiem publiczym </t>
  </si>
  <si>
    <t>1.MODUŁ Nauki morfologiczne OBOWIĄZKOWE</t>
  </si>
  <si>
    <t>Przedmioty fakultatywne</t>
  </si>
  <si>
    <t>radowicz</t>
  </si>
  <si>
    <t>2*</t>
  </si>
  <si>
    <t xml:space="preserve">radowicz </t>
  </si>
  <si>
    <t>spałek</t>
  </si>
  <si>
    <t>Strukturalne podstawy interwencji sercowo-naczyniowych</t>
  </si>
  <si>
    <t>sadowski</t>
  </si>
  <si>
    <t>* Zajęcia fakultatywne (student w każdym semestrze wybiera: 1 max. 2) pkt. ECTS 2-4</t>
  </si>
  <si>
    <t>Razem</t>
  </si>
  <si>
    <t>ogółem dla modułu</t>
  </si>
  <si>
    <t>MAX. 31</t>
  </si>
  <si>
    <t xml:space="preserve">Elektrofizjologia </t>
  </si>
  <si>
    <t xml:space="preserve">Homeostaza i tromboza </t>
  </si>
  <si>
    <t xml:space="preserve">biologia </t>
  </si>
  <si>
    <t>Molekularne podstawy działania narządów zmysłów</t>
  </si>
  <si>
    <t xml:space="preserve">Patofizjologia układu endokrynnego </t>
  </si>
  <si>
    <t xml:space="preserve">Patofizjologia trzustki </t>
  </si>
  <si>
    <t>Żywność modyfikowana genetycznie</t>
  </si>
  <si>
    <t>Inzynieria genetyczna</t>
  </si>
  <si>
    <t>Racjonalna antybiotykoterapia</t>
  </si>
  <si>
    <t xml:space="preserve">Patomorfologia zmian zapalnych o różnej etiologii </t>
  </si>
  <si>
    <t>Specyfika narządowa raportów patomorfologicznych nowotworów</t>
  </si>
  <si>
    <t>Komunikacja interepersonalna</t>
  </si>
  <si>
    <t>Interwencja kryzysowa</t>
  </si>
  <si>
    <t>Język migowy</t>
  </si>
  <si>
    <t>Pediatria- kardiologia dziecięca</t>
  </si>
  <si>
    <t>Traumatologia dzicięca</t>
  </si>
  <si>
    <t>Endokrunologia dziecięca</t>
  </si>
  <si>
    <t>Choroby metaboliczne</t>
  </si>
  <si>
    <t xml:space="preserve">Psychiatria dorosłych </t>
  </si>
  <si>
    <t>Psychiatria dzieci i dorosłych</t>
  </si>
  <si>
    <t>Chemioterapia</t>
  </si>
  <si>
    <t xml:space="preserve">Farmakoekonomika </t>
  </si>
  <si>
    <t xml:space="preserve">Anestezjologia i intensywna terapia dziecięca </t>
  </si>
  <si>
    <t xml:space="preserve">Terapia bólu </t>
  </si>
  <si>
    <t xml:space="preserve">Chirurgia endoskopowa i laparoskopowa </t>
  </si>
  <si>
    <t>Seksuologia</t>
  </si>
  <si>
    <t xml:space="preserve">Diagnostyka obrazowa w stanach nagłych </t>
  </si>
  <si>
    <t>Radiologia w pediatrii</t>
  </si>
  <si>
    <t>moduł interdyscypilnarny</t>
  </si>
  <si>
    <t xml:space="preserve">Metodyka pisania prac naukowych </t>
  </si>
  <si>
    <t>EBM</t>
  </si>
  <si>
    <r>
      <t xml:space="preserve">* Zajęcia fakultatywne </t>
    </r>
    <r>
      <rPr>
        <sz val="14"/>
        <rFont val="Roboto"/>
      </rPr>
      <t>(student wybiera 2 przedmioty w 9 semestrze oraz 1 przedmiot w 10 semestrze )</t>
    </r>
  </si>
  <si>
    <r>
      <t>Instytut:</t>
    </r>
    <r>
      <rPr>
        <b/>
        <sz val="12"/>
        <rFont val="Roboto"/>
      </rPr>
      <t xml:space="preserve"> Nauk Medycznych</t>
    </r>
  </si>
  <si>
    <r>
      <rPr>
        <sz val="12"/>
        <rFont val="Roboto"/>
      </rPr>
      <t>KIERUNEK:</t>
    </r>
    <r>
      <rPr>
        <b/>
        <sz val="12"/>
        <rFont val="Roboto"/>
      </rPr>
      <t xml:space="preserve"> LEKARSKI                                                                                     </t>
    </r>
    <r>
      <rPr>
        <sz val="8"/>
        <rFont val="Roboto"/>
      </rPr>
      <t>Rodzaj zajęć: grupa I (W-wykład, WS-wykład specjalistyczny) grupa II (C-ćwiczenia, K-konwersatorium, L-laboratorium, P-praktyki, S-seminarium, W-warsztaty) grupa III (PW-projekt własny, E-e-learning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</si>
</sst>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0.0"/>
    <numFmt numFmtId="166" formatCode="_-* #,##0\ _z_ł_-;\-* #,##0\ _z_ł_-;_-* &quot;-&quot;??\ _z_ł_-;_-@_-"/>
  </numFmts>
  <fonts count="107"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b/>
      <sz val="12"/>
      <color indexed="8"/>
      <name val="Calibri"/>
      <family val="2"/>
      <charset val="238"/>
    </font>
    <font>
      <sz val="16"/>
      <name val="Times New Roman"/>
      <family val="1"/>
      <charset val="238"/>
    </font>
    <font>
      <sz val="11"/>
      <color rgb="FFFF0000"/>
      <name val="Calibri"/>
      <family val="2"/>
      <charset val="238"/>
    </font>
    <font>
      <sz val="16"/>
      <name val="Calibri"/>
      <family val="2"/>
      <charset val="238"/>
      <scheme val="minor"/>
    </font>
    <font>
      <sz val="11"/>
      <color indexed="8"/>
      <name val="Roboto"/>
    </font>
    <font>
      <b/>
      <sz val="16"/>
      <color indexed="8"/>
      <name val="Roboto"/>
    </font>
    <font>
      <sz val="16"/>
      <color indexed="8"/>
      <name val="Roboto"/>
    </font>
    <font>
      <b/>
      <sz val="11"/>
      <color indexed="8"/>
      <name val="Roboto"/>
    </font>
    <font>
      <b/>
      <sz val="10"/>
      <color indexed="8"/>
      <name val="Roboto"/>
    </font>
    <font>
      <b/>
      <i/>
      <sz val="12"/>
      <name val="Roboto"/>
    </font>
    <font>
      <b/>
      <sz val="12"/>
      <color indexed="8"/>
      <name val="Roboto"/>
    </font>
    <font>
      <b/>
      <sz val="12"/>
      <name val="Roboto"/>
    </font>
    <font>
      <b/>
      <sz val="14"/>
      <color rgb="FFFF0000"/>
      <name val="Roboto"/>
    </font>
    <font>
      <sz val="14"/>
      <color indexed="8"/>
      <name val="Roboto"/>
    </font>
    <font>
      <b/>
      <sz val="14"/>
      <color indexed="8"/>
      <name val="Roboto"/>
    </font>
    <font>
      <sz val="10"/>
      <color indexed="8"/>
      <name val="Roboto"/>
    </font>
    <font>
      <sz val="10"/>
      <name val="Roboto"/>
    </font>
    <font>
      <sz val="12"/>
      <color indexed="8"/>
      <name val="Roboto"/>
    </font>
    <font>
      <b/>
      <i/>
      <sz val="11"/>
      <name val="Roboto"/>
    </font>
    <font>
      <b/>
      <sz val="18"/>
      <name val="Roboto"/>
    </font>
    <font>
      <b/>
      <sz val="14"/>
      <name val="Roboto"/>
    </font>
    <font>
      <b/>
      <sz val="18"/>
      <color indexed="8"/>
      <name val="Roboto"/>
    </font>
    <font>
      <b/>
      <sz val="20"/>
      <color indexed="8"/>
      <name val="Roboto"/>
    </font>
    <font>
      <b/>
      <sz val="24"/>
      <color indexed="8"/>
      <name val="Roboto"/>
    </font>
    <font>
      <sz val="20"/>
      <color indexed="8"/>
      <name val="Roboto"/>
    </font>
    <font>
      <sz val="11"/>
      <name val="Roboto"/>
    </font>
    <font>
      <b/>
      <i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8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sz val="11"/>
      <color theme="1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b/>
      <sz val="11"/>
      <name val="Roboto"/>
    </font>
    <font>
      <b/>
      <sz val="10"/>
      <name val="Roboto"/>
    </font>
    <font>
      <sz val="16"/>
      <name val="Roboto"/>
    </font>
    <font>
      <b/>
      <sz val="16"/>
      <name val="Roboto"/>
    </font>
    <font>
      <sz val="14"/>
      <name val="Roboto"/>
    </font>
    <font>
      <b/>
      <sz val="11"/>
      <name val="Calibri"/>
      <family val="2"/>
      <charset val="238"/>
    </font>
    <font>
      <b/>
      <sz val="9"/>
      <name val="Roboto"/>
    </font>
    <font>
      <b/>
      <sz val="20"/>
      <name val="Roboto"/>
    </font>
    <font>
      <b/>
      <sz val="24"/>
      <name val="Roboto"/>
    </font>
    <font>
      <sz val="18"/>
      <name val="Roboto"/>
    </font>
    <font>
      <b/>
      <sz val="16"/>
      <name val="Calibri"/>
      <family val="2"/>
      <charset val="238"/>
    </font>
    <font>
      <b/>
      <sz val="12"/>
      <name val="Calibri"/>
      <family val="2"/>
      <charset val="238"/>
    </font>
    <font>
      <sz val="16"/>
      <name val="Calibri"/>
      <family val="2"/>
      <charset val="238"/>
    </font>
    <font>
      <sz val="14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rgb="FFFF0000"/>
      <name val="Roboto"/>
    </font>
    <font>
      <sz val="11"/>
      <color rgb="FFFF0000"/>
      <name val="Roboto"/>
    </font>
    <font>
      <b/>
      <sz val="11"/>
      <color theme="1"/>
      <name val="Calibri"/>
      <family val="2"/>
      <charset val="238"/>
      <scheme val="minor"/>
    </font>
    <font>
      <sz val="11"/>
      <color theme="1"/>
      <name val="Roboto"/>
    </font>
    <font>
      <b/>
      <sz val="11"/>
      <color theme="1"/>
      <name val="Roboto"/>
    </font>
    <font>
      <b/>
      <sz val="12"/>
      <color theme="1"/>
      <name val="Roboto"/>
    </font>
    <font>
      <b/>
      <sz val="20"/>
      <color theme="1"/>
      <name val="Roboto"/>
    </font>
    <font>
      <sz val="20"/>
      <color theme="1"/>
      <name val="Roboto"/>
    </font>
    <font>
      <sz val="16"/>
      <color theme="1"/>
      <name val="Roboto"/>
    </font>
    <font>
      <b/>
      <sz val="18"/>
      <color theme="1"/>
      <name val="Roboto"/>
    </font>
    <font>
      <b/>
      <sz val="14"/>
      <color theme="1"/>
      <name val="Roboto"/>
    </font>
    <font>
      <sz val="14"/>
      <color rgb="FFFF0000"/>
      <name val="Roboto"/>
    </font>
    <font>
      <b/>
      <sz val="12"/>
      <color rgb="FFFF0000"/>
      <name val="Calibri"/>
      <family val="2"/>
      <charset val="238"/>
    </font>
    <font>
      <sz val="11"/>
      <color rgb="FF000000"/>
      <name val="Calibri"/>
      <family val="2"/>
      <charset val="238"/>
    </font>
    <font>
      <sz val="9"/>
      <name val="Roboto"/>
    </font>
    <font>
      <sz val="12"/>
      <name val="Roboto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4"/>
      <name val="Cambria"/>
      <family val="1"/>
      <charset val="238"/>
      <scheme val="major"/>
    </font>
    <font>
      <sz val="20"/>
      <name val="Roboto"/>
    </font>
    <font>
      <sz val="8"/>
      <name val="Calibri"/>
      <family val="2"/>
      <charset val="238"/>
    </font>
    <font>
      <b/>
      <sz val="11"/>
      <color rgb="FFFF0000"/>
      <name val="Roboto"/>
    </font>
    <font>
      <sz val="16"/>
      <color rgb="FFFF0000"/>
      <name val="Roboto"/>
    </font>
    <font>
      <b/>
      <i/>
      <sz val="12"/>
      <color rgb="FFFF0000"/>
      <name val="Roboto"/>
    </font>
    <font>
      <sz val="16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6"/>
      <color rgb="FFFF0000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color rgb="FFFF0000"/>
      <name val="Roboto"/>
    </font>
    <font>
      <b/>
      <sz val="16"/>
      <color rgb="FFFF0000"/>
      <name val="Roboto"/>
    </font>
    <font>
      <b/>
      <sz val="24"/>
      <color rgb="FFFF0000"/>
      <name val="Roboto"/>
    </font>
    <font>
      <sz val="8"/>
      <name val="Roboto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4C4C4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rgb="FFD2E8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8" fillId="0" borderId="0"/>
    <xf numFmtId="0" fontId="13" fillId="0" borderId="0"/>
    <xf numFmtId="0" fontId="12" fillId="0" borderId="0"/>
    <xf numFmtId="0" fontId="7" fillId="0" borderId="0"/>
    <xf numFmtId="164" fontId="12" fillId="0" borderId="0" applyFont="0" applyFill="0" applyBorder="0" applyAlignment="0" applyProtection="0"/>
    <xf numFmtId="0" fontId="6" fillId="0" borderId="0"/>
    <xf numFmtId="0" fontId="6" fillId="0" borderId="0"/>
    <xf numFmtId="164" fontId="12" fillId="0" borderId="0" applyFont="0" applyFill="0" applyBorder="0" applyAlignment="0" applyProtection="0"/>
    <xf numFmtId="0" fontId="5" fillId="0" borderId="0"/>
    <xf numFmtId="0" fontId="5" fillId="0" borderId="0"/>
    <xf numFmtId="164" fontId="12" fillId="0" borderId="0" applyFont="0" applyFill="0" applyBorder="0" applyAlignment="0" applyProtection="0"/>
    <xf numFmtId="0" fontId="5" fillId="0" borderId="0"/>
    <xf numFmtId="0" fontId="5" fillId="0" borderId="0"/>
    <xf numFmtId="164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776">
    <xf numFmtId="0" fontId="0" fillId="0" borderId="0" xfId="0"/>
    <xf numFmtId="165" fontId="11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/>
    <xf numFmtId="0" fontId="18" fillId="0" borderId="0" xfId="0" applyFont="1"/>
    <xf numFmtId="0" fontId="25" fillId="0" borderId="8" xfId="0" applyFont="1" applyBorder="1" applyAlignment="1">
      <alignment vertical="center" wrapText="1"/>
    </xf>
    <xf numFmtId="0" fontId="20" fillId="0" borderId="0" xfId="0" applyFont="1"/>
    <xf numFmtId="0" fontId="11" fillId="0" borderId="15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0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20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 wrapText="1"/>
    </xf>
    <xf numFmtId="165" fontId="39" fillId="0" borderId="1" xfId="0" applyNumberFormat="1" applyFont="1" applyBorder="1" applyAlignment="1">
      <alignment horizontal="center" vertical="center"/>
    </xf>
    <xf numFmtId="0" fontId="25" fillId="9" borderId="1" xfId="0" applyFont="1" applyFill="1" applyBorder="1" applyAlignment="1">
      <alignment horizontal="center" vertical="center" wrapText="1"/>
    </xf>
    <xf numFmtId="0" fontId="25" fillId="8" borderId="1" xfId="0" applyFont="1" applyFill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 wrapText="1"/>
    </xf>
    <xf numFmtId="14" fontId="11" fillId="0" borderId="4" xfId="0" applyNumberFormat="1" applyFont="1" applyBorder="1" applyAlignment="1">
      <alignment horizontal="left" vertical="center" wrapText="1"/>
    </xf>
    <xf numFmtId="0" fontId="21" fillId="2" borderId="0" xfId="0" applyFont="1" applyFill="1" applyAlignment="1">
      <alignment vertical="center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4" xfId="0" applyNumberFormat="1" applyFont="1" applyBorder="1" applyAlignment="1">
      <alignment horizontal="center" vertical="center" wrapText="1"/>
    </xf>
    <xf numFmtId="0" fontId="40" fillId="0" borderId="1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165" fontId="10" fillId="0" borderId="3" xfId="0" applyNumberFormat="1" applyFont="1" applyBorder="1" applyAlignment="1">
      <alignment vertical="center"/>
    </xf>
    <xf numFmtId="0" fontId="22" fillId="0" borderId="0" xfId="0" applyFont="1" applyAlignment="1">
      <alignment vertical="center" wrapText="1"/>
    </xf>
    <xf numFmtId="0" fontId="10" fillId="10" borderId="6" xfId="0" applyFont="1" applyFill="1" applyBorder="1" applyAlignment="1">
      <alignment vertical="center"/>
    </xf>
    <xf numFmtId="0" fontId="42" fillId="0" borderId="1" xfId="3" applyFont="1" applyBorder="1" applyAlignment="1">
      <alignment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10" fillId="5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5" borderId="1" xfId="0" applyFill="1" applyBorder="1" applyAlignment="1">
      <alignment horizontal="center" vertical="center"/>
    </xf>
    <xf numFmtId="0" fontId="41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5" borderId="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0" fillId="0" borderId="0" xfId="0" applyNumberFormat="1" applyAlignment="1">
      <alignment vertical="center"/>
    </xf>
    <xf numFmtId="49" fontId="10" fillId="0" borderId="3" xfId="0" applyNumberFormat="1" applyFont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/>
    </xf>
    <xf numFmtId="0" fontId="40" fillId="0" borderId="4" xfId="0" applyFont="1" applyBorder="1" applyAlignment="1">
      <alignment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4" fillId="0" borderId="4" xfId="0" applyFont="1" applyBorder="1" applyAlignment="1">
      <alignment vertical="center" wrapText="1"/>
    </xf>
    <xf numFmtId="49" fontId="10" fillId="10" borderId="6" xfId="0" applyNumberFormat="1" applyFont="1" applyFill="1" applyBorder="1" applyAlignment="1">
      <alignment vertical="center"/>
    </xf>
    <xf numFmtId="0" fontId="0" fillId="10" borderId="6" xfId="0" applyFill="1" applyBorder="1" applyAlignment="1">
      <alignment horizontal="center" vertical="center"/>
    </xf>
    <xf numFmtId="0" fontId="22" fillId="10" borderId="6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textRotation="90" wrapText="1"/>
    </xf>
    <xf numFmtId="0" fontId="44" fillId="0" borderId="0" xfId="0" applyFont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30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0" fillId="0" borderId="5" xfId="0" applyNumberFormat="1" applyBorder="1" applyAlignment="1">
      <alignment vertical="center"/>
    </xf>
    <xf numFmtId="49" fontId="0" fillId="0" borderId="30" xfId="0" applyNumberForma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0" fillId="0" borderId="31" xfId="0" applyNumberForma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vertical="center" wrapText="1"/>
    </xf>
    <xf numFmtId="49" fontId="0" fillId="0" borderId="5" xfId="0" applyNumberFormat="1" applyBorder="1" applyAlignment="1">
      <alignment horizontal="center" vertical="center"/>
    </xf>
    <xf numFmtId="0" fontId="14" fillId="0" borderId="0" xfId="0" applyFont="1" applyAlignment="1">
      <alignment horizontal="right" vertical="center" textRotation="90"/>
    </xf>
    <xf numFmtId="0" fontId="14" fillId="0" borderId="1" xfId="0" applyFont="1" applyBorder="1" applyAlignment="1">
      <alignment vertical="center" textRotation="90"/>
    </xf>
    <xf numFmtId="0" fontId="10" fillId="5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49" fontId="22" fillId="0" borderId="0" xfId="0" applyNumberFormat="1" applyFont="1" applyAlignment="1">
      <alignment vertical="center" wrapText="1"/>
    </xf>
    <xf numFmtId="14" fontId="0" fillId="0" borderId="5" xfId="0" applyNumberFormat="1" applyBorder="1" applyAlignment="1">
      <alignment vertical="center"/>
    </xf>
    <xf numFmtId="0" fontId="38" fillId="0" borderId="0" xfId="0" applyFont="1" applyAlignment="1">
      <alignment vertical="center"/>
    </xf>
    <xf numFmtId="0" fontId="37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31" fillId="0" borderId="0" xfId="0" applyFont="1"/>
    <xf numFmtId="0" fontId="3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22" fillId="10" borderId="8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49" fontId="0" fillId="0" borderId="7" xfId="0" applyNumberFormat="1" applyBorder="1" applyAlignment="1">
      <alignment vertical="center"/>
    </xf>
    <xf numFmtId="49" fontId="0" fillId="0" borderId="33" xfId="0" applyNumberForma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32" xfId="0" applyNumberFormat="1" applyBorder="1" applyAlignment="1">
      <alignment vertical="center"/>
    </xf>
    <xf numFmtId="49" fontId="0" fillId="0" borderId="11" xfId="0" applyNumberFormat="1" applyBorder="1" applyAlignment="1">
      <alignment vertical="center"/>
    </xf>
    <xf numFmtId="49" fontId="0" fillId="0" borderId="35" xfId="0" applyNumberFormat="1" applyBorder="1" applyAlignment="1">
      <alignment horizontal="center" vertical="center"/>
    </xf>
    <xf numFmtId="49" fontId="9" fillId="0" borderId="32" xfId="0" applyNumberFormat="1" applyFont="1" applyBorder="1" applyAlignment="1">
      <alignment horizontal="center" vertical="center"/>
    </xf>
    <xf numFmtId="49" fontId="0" fillId="0" borderId="36" xfId="0" applyNumberForma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0" fillId="0" borderId="32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  <xf numFmtId="14" fontId="47" fillId="0" borderId="4" xfId="0" applyNumberFormat="1" applyFont="1" applyBorder="1" applyAlignment="1">
      <alignment horizontal="left" vertical="center" wrapText="1"/>
    </xf>
    <xf numFmtId="49" fontId="48" fillId="0" borderId="4" xfId="0" applyNumberFormat="1" applyFont="1" applyBorder="1" applyAlignment="1">
      <alignment horizontal="center" vertical="center" wrapText="1"/>
    </xf>
    <xf numFmtId="0" fontId="49" fillId="0" borderId="4" xfId="0" applyFont="1" applyBorder="1" applyAlignment="1">
      <alignment horizontal="center" vertical="center"/>
    </xf>
    <xf numFmtId="14" fontId="18" fillId="0" borderId="5" xfId="0" applyNumberFormat="1" applyFont="1" applyBorder="1" applyAlignment="1">
      <alignment horizontal="left" vertical="center" wrapText="1"/>
    </xf>
    <xf numFmtId="0" fontId="47" fillId="0" borderId="1" xfId="3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29" fillId="0" borderId="3" xfId="0" applyFont="1" applyBorder="1" applyAlignment="1">
      <alignment horizontal="center" vertical="center" wrapText="1"/>
    </xf>
    <xf numFmtId="165" fontId="10" fillId="12" borderId="29" xfId="0" applyNumberFormat="1" applyFont="1" applyFill="1" applyBorder="1" applyAlignment="1">
      <alignment horizontal="left" vertical="center" wrapText="1"/>
    </xf>
    <xf numFmtId="165" fontId="10" fillId="12" borderId="14" xfId="0" applyNumberFormat="1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165" fontId="11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14" fontId="11" fillId="0" borderId="6" xfId="0" applyNumberFormat="1" applyFont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22" fillId="0" borderId="2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45" fillId="0" borderId="1" xfId="0" applyFont="1" applyBorder="1" applyAlignment="1">
      <alignment vertical="center" wrapText="1"/>
    </xf>
    <xf numFmtId="0" fontId="50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vertical="center"/>
    </xf>
    <xf numFmtId="0" fontId="51" fillId="0" borderId="0" xfId="0" applyFont="1"/>
    <xf numFmtId="2" fontId="11" fillId="0" borderId="7" xfId="0" applyNumberFormat="1" applyFont="1" applyBorder="1" applyAlignment="1">
      <alignment horizontal="center" vertical="center"/>
    </xf>
    <xf numFmtId="49" fontId="10" fillId="0" borderId="14" xfId="0" applyNumberFormat="1" applyFont="1" applyBorder="1" applyAlignment="1">
      <alignment horizontal="center" vertical="center" wrapText="1"/>
    </xf>
    <xf numFmtId="0" fontId="45" fillId="0" borderId="4" xfId="0" applyFont="1" applyBorder="1" applyAlignment="1">
      <alignment vertical="center" wrapText="1"/>
    </xf>
    <xf numFmtId="0" fontId="40" fillId="0" borderId="21" xfId="0" applyFont="1" applyBorder="1" applyAlignment="1">
      <alignment vertical="center" wrapText="1"/>
    </xf>
    <xf numFmtId="0" fontId="40" fillId="0" borderId="5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2" fontId="11" fillId="0" borderId="15" xfId="0" applyNumberFormat="1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40" fillId="0" borderId="6" xfId="0" applyFont="1" applyBorder="1" applyAlignment="1">
      <alignment vertical="center" wrapText="1"/>
    </xf>
    <xf numFmtId="0" fontId="45" fillId="0" borderId="21" xfId="0" applyFont="1" applyBorder="1" applyAlignment="1">
      <alignment vertical="center" wrapText="1"/>
    </xf>
    <xf numFmtId="49" fontId="52" fillId="0" borderId="1" xfId="0" applyNumberFormat="1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" xfId="0" applyBorder="1" applyAlignment="1">
      <alignment vertical="center"/>
    </xf>
    <xf numFmtId="49" fontId="52" fillId="0" borderId="3" xfId="0" applyNumberFormat="1" applyFont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4" fillId="14" borderId="0" xfId="0" applyFont="1" applyFill="1" applyAlignment="1">
      <alignment vertical="center"/>
    </xf>
    <xf numFmtId="0" fontId="31" fillId="14" borderId="0" xfId="0" applyFont="1" applyFill="1" applyAlignment="1">
      <alignment horizontal="center" vertical="center"/>
    </xf>
    <xf numFmtId="0" fontId="22" fillId="14" borderId="3" xfId="0" applyFont="1" applyFill="1" applyBorder="1" applyAlignment="1">
      <alignment horizontal="center" vertical="center" wrapText="1"/>
    </xf>
    <xf numFmtId="0" fontId="22" fillId="14" borderId="6" xfId="0" applyFont="1" applyFill="1" applyBorder="1" applyAlignment="1">
      <alignment horizontal="center" vertical="center" wrapText="1"/>
    </xf>
    <xf numFmtId="0" fontId="29" fillId="14" borderId="4" xfId="0" applyFont="1" applyFill="1" applyBorder="1" applyAlignment="1">
      <alignment horizontal="center" vertical="center" wrapText="1"/>
    </xf>
    <xf numFmtId="0" fontId="29" fillId="14" borderId="1" xfId="0" applyFont="1" applyFill="1" applyBorder="1" applyAlignment="1">
      <alignment horizontal="center" vertical="center" wrapText="1"/>
    </xf>
    <xf numFmtId="0" fontId="0" fillId="14" borderId="3" xfId="0" applyFill="1" applyBorder="1" applyAlignment="1">
      <alignment horizontal="center" vertical="center"/>
    </xf>
    <xf numFmtId="0" fontId="29" fillId="14" borderId="3" xfId="0" applyFont="1" applyFill="1" applyBorder="1" applyAlignment="1">
      <alignment horizontal="center" vertical="center" wrapText="1"/>
    </xf>
    <xf numFmtId="0" fontId="29" fillId="14" borderId="29" xfId="0" applyFont="1" applyFill="1" applyBorder="1" applyAlignment="1">
      <alignment horizontal="center" vertical="center" wrapText="1"/>
    </xf>
    <xf numFmtId="0" fontId="0" fillId="14" borderId="4" xfId="0" applyFill="1" applyBorder="1" applyAlignment="1">
      <alignment horizontal="center" vertical="center"/>
    </xf>
    <xf numFmtId="0" fontId="0" fillId="14" borderId="1" xfId="0" applyFill="1" applyBorder="1" applyAlignment="1">
      <alignment horizontal="center" vertical="center"/>
    </xf>
    <xf numFmtId="165" fontId="10" fillId="14" borderId="29" xfId="0" applyNumberFormat="1" applyFont="1" applyFill="1" applyBorder="1" applyAlignment="1">
      <alignment horizontal="left" vertical="center" wrapText="1"/>
    </xf>
    <xf numFmtId="0" fontId="49" fillId="14" borderId="4" xfId="0" applyFont="1" applyFill="1" applyBorder="1" applyAlignment="1">
      <alignment horizontal="center" vertical="center"/>
    </xf>
    <xf numFmtId="0" fontId="0" fillId="14" borderId="9" xfId="0" applyFill="1" applyBorder="1" applyAlignment="1">
      <alignment horizontal="center" vertical="center"/>
    </xf>
    <xf numFmtId="0" fontId="0" fillId="14" borderId="6" xfId="0" applyFill="1" applyBorder="1" applyAlignment="1">
      <alignment horizontal="center" vertical="center"/>
    </xf>
    <xf numFmtId="0" fontId="14" fillId="14" borderId="1" xfId="0" applyFont="1" applyFill="1" applyBorder="1" applyAlignment="1">
      <alignment horizontal="center" vertical="center"/>
    </xf>
    <xf numFmtId="0" fontId="0" fillId="14" borderId="0" xfId="0" applyFill="1" applyAlignment="1">
      <alignment horizontal="center" vertical="center"/>
    </xf>
    <xf numFmtId="0" fontId="54" fillId="0" borderId="0" xfId="0" applyFont="1"/>
    <xf numFmtId="0" fontId="54" fillId="0" borderId="1" xfId="0" applyFont="1" applyBorder="1"/>
    <xf numFmtId="166" fontId="11" fillId="0" borderId="1" xfId="5" applyNumberFormat="1" applyFont="1" applyFill="1" applyBorder="1" applyAlignment="1">
      <alignment vertical="center" wrapText="1"/>
    </xf>
    <xf numFmtId="1" fontId="29" fillId="0" borderId="3" xfId="0" applyNumberFormat="1" applyFont="1" applyBorder="1" applyAlignment="1">
      <alignment horizontal="center" vertical="center" wrapText="1"/>
    </xf>
    <xf numFmtId="1" fontId="29" fillId="0" borderId="14" xfId="0" applyNumberFormat="1" applyFont="1" applyBorder="1" applyAlignment="1">
      <alignment horizontal="center" vertical="center" wrapText="1"/>
    </xf>
    <xf numFmtId="0" fontId="55" fillId="0" borderId="0" xfId="0" applyFont="1"/>
    <xf numFmtId="1" fontId="11" fillId="0" borderId="1" xfId="0" applyNumberFormat="1" applyFont="1" applyBorder="1" applyAlignment="1">
      <alignment horizontal="left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65" fontId="11" fillId="0" borderId="7" xfId="0" applyNumberFormat="1" applyFont="1" applyBorder="1" applyAlignment="1">
      <alignment horizontal="center" vertical="center" wrapText="1"/>
    </xf>
    <xf numFmtId="0" fontId="45" fillId="0" borderId="29" xfId="0" applyFont="1" applyBorder="1" applyAlignment="1">
      <alignment vertical="center" wrapText="1"/>
    </xf>
    <xf numFmtId="165" fontId="11" fillId="0" borderId="21" xfId="0" applyNumberFormat="1" applyFont="1" applyBorder="1" applyAlignment="1">
      <alignment horizontal="center" vertical="center"/>
    </xf>
    <xf numFmtId="0" fontId="51" fillId="0" borderId="1" xfId="0" applyFont="1" applyBorder="1"/>
    <xf numFmtId="0" fontId="53" fillId="0" borderId="5" xfId="0" applyFont="1" applyBorder="1" applyAlignment="1">
      <alignment vertical="center" wrapText="1"/>
    </xf>
    <xf numFmtId="0" fontId="45" fillId="0" borderId="1" xfId="0" applyFont="1" applyBorder="1" applyAlignment="1">
      <alignment vertical="center"/>
    </xf>
    <xf numFmtId="0" fontId="45" fillId="0" borderId="15" xfId="0" applyFont="1" applyBorder="1" applyAlignment="1">
      <alignment vertical="center"/>
    </xf>
    <xf numFmtId="14" fontId="11" fillId="0" borderId="3" xfId="0" applyNumberFormat="1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45" fillId="14" borderId="1" xfId="0" applyFont="1" applyFill="1" applyBorder="1" applyAlignment="1">
      <alignment vertical="center" wrapText="1"/>
    </xf>
    <xf numFmtId="0" fontId="56" fillId="14" borderId="1" xfId="0" applyFont="1" applyFill="1" applyBorder="1" applyAlignment="1">
      <alignment vertical="center" wrapText="1"/>
    </xf>
    <xf numFmtId="0" fontId="54" fillId="14" borderId="1" xfId="0" applyFont="1" applyFill="1" applyBorder="1"/>
    <xf numFmtId="0" fontId="45" fillId="14" borderId="4" xfId="0" applyFont="1" applyFill="1" applyBorder="1" applyAlignment="1">
      <alignment vertical="center" wrapText="1"/>
    </xf>
    <xf numFmtId="0" fontId="53" fillId="14" borderId="1" xfId="0" applyFont="1" applyFill="1" applyBorder="1" applyAlignment="1">
      <alignment vertical="center" wrapText="1"/>
    </xf>
    <xf numFmtId="2" fontId="11" fillId="0" borderId="3" xfId="0" applyNumberFormat="1" applyFont="1" applyBorder="1" applyAlignment="1">
      <alignment horizontal="center" vertical="center"/>
    </xf>
    <xf numFmtId="0" fontId="53" fillId="0" borderId="3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14" borderId="0" xfId="0" applyFill="1" applyAlignment="1">
      <alignment vertical="center"/>
    </xf>
    <xf numFmtId="0" fontId="45" fillId="0" borderId="0" xfId="0" applyFont="1" applyAlignment="1">
      <alignment vertical="center"/>
    </xf>
    <xf numFmtId="49" fontId="0" fillId="2" borderId="1" xfId="0" applyNumberFormat="1" applyFill="1" applyBorder="1" applyAlignment="1">
      <alignment vertical="center"/>
    </xf>
    <xf numFmtId="49" fontId="0" fillId="2" borderId="5" xfId="0" applyNumberFormat="1" applyFill="1" applyBorder="1" applyAlignment="1">
      <alignment vertical="center"/>
    </xf>
    <xf numFmtId="49" fontId="0" fillId="2" borderId="30" xfId="0" applyNumberForma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49" fontId="0" fillId="0" borderId="3" xfId="0" applyNumberFormat="1" applyBorder="1" applyAlignment="1">
      <alignment vertical="center"/>
    </xf>
    <xf numFmtId="0" fontId="14" fillId="0" borderId="3" xfId="0" applyFont="1" applyBorder="1" applyAlignment="1">
      <alignment vertical="center" textRotation="90"/>
    </xf>
    <xf numFmtId="14" fontId="0" fillId="0" borderId="7" xfId="0" applyNumberFormat="1" applyBorder="1" applyAlignment="1">
      <alignment vertical="center"/>
    </xf>
    <xf numFmtId="14" fontId="0" fillId="0" borderId="11" xfId="0" applyNumberFormat="1" applyBorder="1" applyAlignment="1">
      <alignment vertical="center"/>
    </xf>
    <xf numFmtId="0" fontId="57" fillId="0" borderId="0" xfId="0" applyFont="1"/>
    <xf numFmtId="14" fontId="39" fillId="0" borderId="1" xfId="0" applyNumberFormat="1" applyFont="1" applyBorder="1" applyAlignment="1">
      <alignment horizontal="left" vertical="center" wrapText="1"/>
    </xf>
    <xf numFmtId="0" fontId="58" fillId="5" borderId="1" xfId="0" applyFont="1" applyFill="1" applyBorder="1" applyAlignment="1">
      <alignment horizontal="center" vertical="center" wrapText="1"/>
    </xf>
    <xf numFmtId="0" fontId="58" fillId="6" borderId="5" xfId="0" applyFont="1" applyFill="1" applyBorder="1" applyAlignment="1">
      <alignment vertical="center"/>
    </xf>
    <xf numFmtId="0" fontId="58" fillId="6" borderId="6" xfId="0" applyFont="1" applyFill="1" applyBorder="1" applyAlignment="1">
      <alignment vertical="center"/>
    </xf>
    <xf numFmtId="0" fontId="25" fillId="6" borderId="6" xfId="0" applyFont="1" applyFill="1" applyBorder="1" applyAlignment="1">
      <alignment vertical="center"/>
    </xf>
    <xf numFmtId="49" fontId="39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 applyAlignment="1">
      <alignment vertical="center" wrapText="1"/>
    </xf>
    <xf numFmtId="0" fontId="58" fillId="3" borderId="17" xfId="0" applyFont="1" applyFill="1" applyBorder="1" applyAlignment="1">
      <alignment horizontal="center" vertical="center"/>
    </xf>
    <xf numFmtId="0" fontId="39" fillId="0" borderId="0" xfId="0" applyFont="1"/>
    <xf numFmtId="0" fontId="61" fillId="0" borderId="0" xfId="0" applyFont="1"/>
    <xf numFmtId="0" fontId="60" fillId="0" borderId="0" xfId="0" applyFont="1" applyAlignment="1">
      <alignment horizontal="left" vertical="center"/>
    </xf>
    <xf numFmtId="0" fontId="62" fillId="0" borderId="0" xfId="0" applyFont="1" applyAlignment="1">
      <alignment vertical="center"/>
    </xf>
    <xf numFmtId="0" fontId="60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49" fontId="39" fillId="0" borderId="0" xfId="0" applyNumberFormat="1" applyFont="1" applyAlignment="1">
      <alignment horizontal="center"/>
    </xf>
    <xf numFmtId="165" fontId="61" fillId="0" borderId="0" xfId="0" applyNumberFormat="1" applyFont="1"/>
    <xf numFmtId="0" fontId="25" fillId="6" borderId="20" xfId="0" applyFont="1" applyFill="1" applyBorder="1" applyAlignment="1">
      <alignment vertical="center"/>
    </xf>
    <xf numFmtId="0" fontId="39" fillId="6" borderId="6" xfId="0" applyFont="1" applyFill="1" applyBorder="1" applyAlignment="1">
      <alignment vertical="center"/>
    </xf>
    <xf numFmtId="0" fontId="25" fillId="6" borderId="8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0" fontId="68" fillId="0" borderId="0" xfId="0" applyFont="1"/>
    <xf numFmtId="0" fontId="49" fillId="0" borderId="0" xfId="0" applyFont="1" applyAlignment="1">
      <alignment horizontal="center"/>
    </xf>
    <xf numFmtId="0" fontId="49" fillId="0" borderId="0" xfId="0" applyFont="1"/>
    <xf numFmtId="165" fontId="49" fillId="0" borderId="0" xfId="0" applyNumberFormat="1" applyFont="1" applyAlignment="1">
      <alignment horizontal="center"/>
    </xf>
    <xf numFmtId="0" fontId="63" fillId="0" borderId="0" xfId="0" applyFont="1"/>
    <xf numFmtId="0" fontId="69" fillId="0" borderId="0" xfId="0" applyFont="1"/>
    <xf numFmtId="0" fontId="70" fillId="0" borderId="0" xfId="0" applyFont="1" applyAlignment="1">
      <alignment horizontal="left" vertical="top"/>
    </xf>
    <xf numFmtId="0" fontId="70" fillId="0" borderId="0" xfId="0" applyFont="1"/>
    <xf numFmtId="0" fontId="68" fillId="0" borderId="0" xfId="0" applyFont="1" applyAlignment="1">
      <alignment vertical="top" wrapText="1"/>
    </xf>
    <xf numFmtId="0" fontId="68" fillId="0" borderId="0" xfId="0" applyFont="1" applyAlignment="1">
      <alignment horizontal="left" vertical="top" wrapText="1"/>
    </xf>
    <xf numFmtId="0" fontId="25" fillId="9" borderId="1" xfId="0" applyFont="1" applyFill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71" fillId="0" borderId="0" xfId="0" applyFont="1"/>
    <xf numFmtId="0" fontId="49" fillId="2" borderId="0" xfId="0" applyFont="1" applyFill="1"/>
    <xf numFmtId="0" fontId="49" fillId="2" borderId="0" xfId="0" applyFont="1" applyFill="1" applyAlignment="1">
      <alignment horizontal="center"/>
    </xf>
    <xf numFmtId="0" fontId="30" fillId="9" borderId="3" xfId="0" applyFont="1" applyFill="1" applyBorder="1" applyAlignment="1">
      <alignment horizontal="center" vertical="center" textRotation="90" wrapText="1"/>
    </xf>
    <xf numFmtId="0" fontId="30" fillId="8" borderId="3" xfId="0" applyFont="1" applyFill="1" applyBorder="1" applyAlignment="1">
      <alignment horizontal="center" vertical="center" textRotation="90" wrapText="1"/>
    </xf>
    <xf numFmtId="0" fontId="39" fillId="5" borderId="1" xfId="0" applyFont="1" applyFill="1" applyBorder="1" applyAlignment="1">
      <alignment horizontal="center" vertical="center" wrapText="1"/>
    </xf>
    <xf numFmtId="0" fontId="39" fillId="3" borderId="17" xfId="0" applyFont="1" applyFill="1" applyBorder="1" applyAlignment="1">
      <alignment horizontal="center" vertical="center"/>
    </xf>
    <xf numFmtId="49" fontId="30" fillId="0" borderId="20" xfId="0" applyNumberFormat="1" applyFont="1" applyBorder="1"/>
    <xf numFmtId="0" fontId="58" fillId="10" borderId="5" xfId="0" applyFont="1" applyFill="1" applyBorder="1" applyAlignment="1">
      <alignment vertical="center"/>
    </xf>
    <xf numFmtId="0" fontId="58" fillId="10" borderId="6" xfId="0" applyFont="1" applyFill="1" applyBorder="1" applyAlignment="1">
      <alignment vertical="center"/>
    </xf>
    <xf numFmtId="0" fontId="58" fillId="10" borderId="8" xfId="0" applyFont="1" applyFill="1" applyBorder="1" applyAlignment="1">
      <alignment vertical="center"/>
    </xf>
    <xf numFmtId="0" fontId="25" fillId="9" borderId="4" xfId="0" applyFont="1" applyFill="1" applyBorder="1" applyAlignment="1">
      <alignment horizontal="center" vertical="center" wrapText="1"/>
    </xf>
    <xf numFmtId="165" fontId="47" fillId="0" borderId="1" xfId="0" applyNumberFormat="1" applyFont="1" applyBorder="1" applyAlignment="1">
      <alignment horizontal="center" vertical="center"/>
    </xf>
    <xf numFmtId="49" fontId="47" fillId="0" borderId="1" xfId="0" applyNumberFormat="1" applyFont="1" applyBorder="1" applyAlignment="1">
      <alignment horizontal="center" vertical="center"/>
    </xf>
    <xf numFmtId="0" fontId="63" fillId="0" borderId="0" xfId="0" applyFont="1" applyAlignment="1">
      <alignment vertical="top"/>
    </xf>
    <xf numFmtId="0" fontId="48" fillId="10" borderId="5" xfId="0" applyFont="1" applyFill="1" applyBorder="1" applyAlignment="1">
      <alignment vertical="center"/>
    </xf>
    <xf numFmtId="0" fontId="48" fillId="10" borderId="6" xfId="0" applyFont="1" applyFill="1" applyBorder="1" applyAlignment="1">
      <alignment vertical="center"/>
    </xf>
    <xf numFmtId="49" fontId="48" fillId="10" borderId="6" xfId="0" applyNumberFormat="1" applyFont="1" applyFill="1" applyBorder="1" applyAlignment="1">
      <alignment vertical="center"/>
    </xf>
    <xf numFmtId="0" fontId="49" fillId="10" borderId="6" xfId="0" applyFont="1" applyFill="1" applyBorder="1" applyAlignment="1">
      <alignment horizontal="center" vertical="center"/>
    </xf>
    <xf numFmtId="0" fontId="59" fillId="10" borderId="6" xfId="0" applyFont="1" applyFill="1" applyBorder="1" applyAlignment="1">
      <alignment horizontal="center" vertical="center" wrapText="1"/>
    </xf>
    <xf numFmtId="0" fontId="59" fillId="10" borderId="8" xfId="0" applyFont="1" applyFill="1" applyBorder="1" applyAlignment="1">
      <alignment horizontal="center" vertical="center" wrapText="1"/>
    </xf>
    <xf numFmtId="165" fontId="47" fillId="0" borderId="4" xfId="0" applyNumberFormat="1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14" fontId="47" fillId="0" borderId="1" xfId="0" applyNumberFormat="1" applyFont="1" applyBorder="1" applyAlignment="1">
      <alignment horizontal="left" vertical="center" wrapText="1"/>
    </xf>
    <xf numFmtId="49" fontId="48" fillId="0" borderId="1" xfId="0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49" fillId="5" borderId="3" xfId="0" applyFont="1" applyFill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69" fillId="0" borderId="1" xfId="0" applyFont="1" applyBorder="1" applyAlignment="1">
      <alignment vertical="center" wrapText="1"/>
    </xf>
    <xf numFmtId="0" fontId="69" fillId="0" borderId="4" xfId="0" applyFont="1" applyBorder="1" applyAlignment="1">
      <alignment vertical="center" wrapText="1"/>
    </xf>
    <xf numFmtId="0" fontId="48" fillId="5" borderId="1" xfId="0" applyFont="1" applyFill="1" applyBorder="1" applyAlignment="1">
      <alignment horizontal="left" vertical="center" wrapText="1"/>
    </xf>
    <xf numFmtId="49" fontId="48" fillId="5" borderId="1" xfId="0" applyNumberFormat="1" applyFont="1" applyFill="1" applyBorder="1" applyAlignment="1">
      <alignment horizontal="center" vertical="center" wrapText="1"/>
    </xf>
    <xf numFmtId="0" fontId="49" fillId="5" borderId="1" xfId="0" applyFont="1" applyFill="1" applyBorder="1" applyAlignment="1">
      <alignment horizontal="center" vertical="center"/>
    </xf>
    <xf numFmtId="0" fontId="49" fillId="0" borderId="0" xfId="0" applyFont="1" applyAlignment="1">
      <alignment vertical="center"/>
    </xf>
    <xf numFmtId="0" fontId="49" fillId="0" borderId="0" xfId="0" applyFont="1" applyAlignment="1">
      <alignment horizontal="left" vertical="center"/>
    </xf>
    <xf numFmtId="49" fontId="49" fillId="0" borderId="0" xfId="0" applyNumberFormat="1" applyFont="1" applyAlignment="1">
      <alignment vertical="center"/>
    </xf>
    <xf numFmtId="0" fontId="49" fillId="0" borderId="0" xfId="0" applyFont="1" applyAlignment="1">
      <alignment horizontal="center" vertical="center"/>
    </xf>
    <xf numFmtId="165" fontId="72" fillId="0" borderId="3" xfId="0" applyNumberFormat="1" applyFont="1" applyBorder="1" applyAlignment="1">
      <alignment vertical="center"/>
    </xf>
    <xf numFmtId="0" fontId="72" fillId="0" borderId="3" xfId="0" applyFont="1" applyBorder="1" applyAlignment="1">
      <alignment vertical="center" wrapText="1"/>
    </xf>
    <xf numFmtId="0" fontId="72" fillId="0" borderId="3" xfId="0" applyFont="1" applyBorder="1" applyAlignment="1">
      <alignment horizontal="center" vertical="center" wrapText="1"/>
    </xf>
    <xf numFmtId="49" fontId="72" fillId="0" borderId="3" xfId="0" applyNumberFormat="1" applyFont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center"/>
    </xf>
    <xf numFmtId="49" fontId="30" fillId="2" borderId="1" xfId="1" applyNumberFormat="1" applyFont="1" applyFill="1" applyBorder="1" applyAlignment="1">
      <alignment horizontal="center" vertical="center" wrapText="1"/>
    </xf>
    <xf numFmtId="0" fontId="73" fillId="2" borderId="1" xfId="3" applyFont="1" applyFill="1" applyBorder="1" applyAlignment="1">
      <alignment horizontal="center" vertical="center" wrapText="1"/>
    </xf>
    <xf numFmtId="0" fontId="48" fillId="2" borderId="1" xfId="3" applyFont="1" applyFill="1" applyBorder="1" applyAlignment="1">
      <alignment horizontal="center" vertical="center" wrapText="1"/>
    </xf>
    <xf numFmtId="0" fontId="47" fillId="5" borderId="1" xfId="0" applyFont="1" applyFill="1" applyBorder="1" applyAlignment="1">
      <alignment horizontal="center" vertical="center"/>
    </xf>
    <xf numFmtId="0" fontId="74" fillId="0" borderId="8" xfId="3" applyFont="1" applyBorder="1" applyAlignment="1">
      <alignment vertical="center" wrapText="1"/>
    </xf>
    <xf numFmtId="14" fontId="75" fillId="0" borderId="1" xfId="0" applyNumberFormat="1" applyFont="1" applyBorder="1" applyAlignment="1">
      <alignment horizontal="left" vertical="center" wrapText="1"/>
    </xf>
    <xf numFmtId="0" fontId="74" fillId="2" borderId="8" xfId="3" applyFont="1" applyFill="1" applyBorder="1" applyAlignment="1">
      <alignment vertical="center" wrapText="1"/>
    </xf>
    <xf numFmtId="14" fontId="18" fillId="0" borderId="1" xfId="0" applyNumberFormat="1" applyFont="1" applyBorder="1" applyAlignment="1">
      <alignment horizontal="left" vertical="center" wrapText="1"/>
    </xf>
    <xf numFmtId="0" fontId="47" fillId="0" borderId="1" xfId="3" applyFont="1" applyBorder="1" applyAlignment="1">
      <alignment horizontal="center" vertical="center" wrapText="1"/>
    </xf>
    <xf numFmtId="0" fontId="32" fillId="0" borderId="0" xfId="3" applyFont="1" applyAlignment="1">
      <alignment horizontal="center" vertical="center" wrapText="1"/>
    </xf>
    <xf numFmtId="14" fontId="77" fillId="0" borderId="1" xfId="0" applyNumberFormat="1" applyFont="1" applyBorder="1" applyAlignment="1">
      <alignment horizontal="left" vertical="center" wrapText="1"/>
    </xf>
    <xf numFmtId="0" fontId="79" fillId="9" borderId="1" xfId="0" applyFont="1" applyFill="1" applyBorder="1" applyAlignment="1">
      <alignment horizontal="center" vertical="center" wrapText="1"/>
    </xf>
    <xf numFmtId="0" fontId="79" fillId="8" borderId="1" xfId="0" applyFont="1" applyFill="1" applyBorder="1" applyAlignment="1">
      <alignment horizontal="center" vertical="center" wrapText="1"/>
    </xf>
    <xf numFmtId="0" fontId="79" fillId="0" borderId="1" xfId="0" applyFont="1" applyBorder="1" applyAlignment="1">
      <alignment horizontal="center" vertical="center" wrapText="1"/>
    </xf>
    <xf numFmtId="0" fontId="52" fillId="0" borderId="0" xfId="0" applyFont="1"/>
    <xf numFmtId="0" fontId="77" fillId="0" borderId="0" xfId="0" applyFont="1"/>
    <xf numFmtId="0" fontId="82" fillId="0" borderId="0" xfId="0" applyFont="1" applyAlignment="1">
      <alignment horizontal="center" vertical="center"/>
    </xf>
    <xf numFmtId="0" fontId="84" fillId="0" borderId="0" xfId="0" applyFont="1" applyAlignment="1">
      <alignment horizontal="left" vertical="center" wrapText="1"/>
    </xf>
    <xf numFmtId="0" fontId="79" fillId="6" borderId="20" xfId="0" applyFont="1" applyFill="1" applyBorder="1" applyAlignment="1">
      <alignment vertical="center"/>
    </xf>
    <xf numFmtId="0" fontId="78" fillId="6" borderId="5" xfId="0" applyFont="1" applyFill="1" applyBorder="1" applyAlignment="1">
      <alignment vertical="center"/>
    </xf>
    <xf numFmtId="0" fontId="78" fillId="6" borderId="20" xfId="0" applyFont="1" applyFill="1" applyBorder="1" applyAlignment="1">
      <alignment vertical="center"/>
    </xf>
    <xf numFmtId="0" fontId="78" fillId="6" borderId="20" xfId="0" applyFont="1" applyFill="1" applyBorder="1" applyAlignment="1">
      <alignment horizontal="left" vertical="center"/>
    </xf>
    <xf numFmtId="0" fontId="79" fillId="6" borderId="22" xfId="0" applyFont="1" applyFill="1" applyBorder="1" applyAlignment="1">
      <alignment vertical="center"/>
    </xf>
    <xf numFmtId="49" fontId="52" fillId="0" borderId="0" xfId="0" applyNumberFormat="1" applyFont="1" applyAlignment="1">
      <alignment horizontal="center"/>
    </xf>
    <xf numFmtId="0" fontId="79" fillId="0" borderId="1" xfId="0" applyFont="1" applyBorder="1" applyAlignment="1">
      <alignment vertical="center" wrapText="1"/>
    </xf>
    <xf numFmtId="0" fontId="79" fillId="0" borderId="5" xfId="0" applyFont="1" applyBorder="1" applyAlignment="1">
      <alignment vertical="center" wrapText="1"/>
    </xf>
    <xf numFmtId="0" fontId="76" fillId="0" borderId="1" xfId="0" applyFont="1" applyBorder="1" applyAlignment="1">
      <alignment horizontal="center" vertical="center" wrapText="1"/>
    </xf>
    <xf numFmtId="0" fontId="74" fillId="8" borderId="1" xfId="0" applyFont="1" applyFill="1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0" fontId="74" fillId="0" borderId="1" xfId="0" applyFont="1" applyBorder="1" applyAlignment="1">
      <alignment vertical="center" wrapText="1"/>
    </xf>
    <xf numFmtId="0" fontId="69" fillId="0" borderId="0" xfId="0" applyFont="1" applyAlignment="1">
      <alignment horizontal="left"/>
    </xf>
    <xf numFmtId="0" fontId="88" fillId="9" borderId="2" xfId="0" applyFont="1" applyFill="1" applyBorder="1" applyAlignment="1">
      <alignment horizontal="center" vertical="center" textRotation="90" wrapText="1"/>
    </xf>
    <xf numFmtId="0" fontId="88" fillId="8" borderId="2" xfId="0" applyFont="1" applyFill="1" applyBorder="1" applyAlignment="1">
      <alignment horizontal="center" vertical="center" textRotation="90" wrapText="1"/>
    </xf>
    <xf numFmtId="0" fontId="58" fillId="6" borderId="12" xfId="0" applyFont="1" applyFill="1" applyBorder="1" applyAlignment="1">
      <alignment vertical="center"/>
    </xf>
    <xf numFmtId="0" fontId="58" fillId="6" borderId="12" xfId="0" applyFont="1" applyFill="1" applyBorder="1" applyAlignment="1">
      <alignment horizontal="left" vertical="center"/>
    </xf>
    <xf numFmtId="0" fontId="58" fillId="6" borderId="13" xfId="0" applyFont="1" applyFill="1" applyBorder="1" applyAlignment="1">
      <alignment vertical="center"/>
    </xf>
    <xf numFmtId="0" fontId="23" fillId="0" borderId="5" xfId="0" applyFont="1" applyBorder="1" applyAlignment="1">
      <alignment vertical="center" wrapText="1"/>
    </xf>
    <xf numFmtId="16" fontId="39" fillId="0" borderId="1" xfId="0" applyNumberFormat="1" applyFont="1" applyBorder="1" applyAlignment="1">
      <alignment horizontal="center" vertical="center" wrapText="1"/>
    </xf>
    <xf numFmtId="0" fontId="25" fillId="9" borderId="4" xfId="0" applyFont="1" applyFill="1" applyBorder="1" applyAlignment="1">
      <alignment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25" fillId="9" borderId="9" xfId="0" applyFont="1" applyFill="1" applyBorder="1" applyAlignment="1">
      <alignment vertical="center" wrapText="1"/>
    </xf>
    <xf numFmtId="0" fontId="58" fillId="3" borderId="3" xfId="0" applyFont="1" applyFill="1" applyBorder="1" applyAlignment="1">
      <alignment horizontal="center" vertical="center"/>
    </xf>
    <xf numFmtId="0" fontId="58" fillId="2" borderId="1" xfId="1" applyFont="1" applyFill="1" applyBorder="1" applyAlignment="1">
      <alignment horizontal="left" vertical="center" wrapText="1"/>
    </xf>
    <xf numFmtId="0" fontId="30" fillId="2" borderId="1" xfId="1" applyFont="1" applyFill="1" applyBorder="1" applyAlignment="1">
      <alignment horizontal="left" vertical="center" wrapText="1"/>
    </xf>
    <xf numFmtId="0" fontId="58" fillId="2" borderId="1" xfId="1" applyFont="1" applyFill="1" applyBorder="1" applyAlignment="1">
      <alignment horizontal="center" vertical="center" wrapText="1"/>
    </xf>
    <xf numFmtId="0" fontId="39" fillId="2" borderId="1" xfId="1" applyFont="1" applyFill="1" applyBorder="1" applyAlignment="1">
      <alignment horizontal="center" vertical="center" wrapText="1"/>
    </xf>
    <xf numFmtId="0" fontId="58" fillId="2" borderId="1" xfId="0" applyFont="1" applyFill="1" applyBorder="1" applyAlignment="1">
      <alignment horizontal="center" vertical="center"/>
    </xf>
    <xf numFmtId="0" fontId="58" fillId="3" borderId="1" xfId="0" applyFont="1" applyFill="1" applyBorder="1" applyAlignment="1">
      <alignment horizontal="center" vertical="center"/>
    </xf>
    <xf numFmtId="0" fontId="25" fillId="0" borderId="0" xfId="0" applyFont="1"/>
    <xf numFmtId="0" fontId="60" fillId="0" borderId="0" xfId="0" applyFont="1" applyAlignment="1">
      <alignment horizontal="left" vertical="top"/>
    </xf>
    <xf numFmtId="0" fontId="60" fillId="0" borderId="0" xfId="0" applyFont="1"/>
    <xf numFmtId="0" fontId="61" fillId="0" borderId="0" xfId="0" applyFont="1" applyAlignment="1">
      <alignment vertical="top" wrapText="1"/>
    </xf>
    <xf numFmtId="0" fontId="58" fillId="0" borderId="0" xfId="0" applyFont="1"/>
    <xf numFmtId="0" fontId="25" fillId="0" borderId="1" xfId="3" applyFont="1" applyBorder="1" applyAlignment="1">
      <alignment vertical="center" wrapText="1"/>
    </xf>
    <xf numFmtId="0" fontId="34" fillId="0" borderId="0" xfId="0" applyFont="1"/>
    <xf numFmtId="0" fontId="62" fillId="0" borderId="0" xfId="0" applyFont="1" applyAlignment="1">
      <alignment horizontal="left"/>
    </xf>
    <xf numFmtId="0" fontId="62" fillId="0" borderId="0" xfId="0" applyFont="1"/>
    <xf numFmtId="0" fontId="90" fillId="0" borderId="0" xfId="0" applyFont="1"/>
    <xf numFmtId="0" fontId="91" fillId="0" borderId="0" xfId="0" applyFont="1" applyAlignment="1">
      <alignment horizontal="left"/>
    </xf>
    <xf numFmtId="0" fontId="91" fillId="0" borderId="0" xfId="0" applyFont="1"/>
    <xf numFmtId="0" fontId="92" fillId="0" borderId="0" xfId="0" applyFont="1"/>
    <xf numFmtId="0" fontId="60" fillId="0" borderId="0" xfId="0" applyFont="1" applyAlignment="1">
      <alignment vertical="top" wrapText="1"/>
    </xf>
    <xf numFmtId="0" fontId="17" fillId="0" borderId="0" xfId="0" applyFont="1"/>
    <xf numFmtId="0" fontId="91" fillId="0" borderId="0" xfId="0" applyFont="1" applyAlignment="1">
      <alignment vertical="top"/>
    </xf>
    <xf numFmtId="0" fontId="91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47" fillId="0" borderId="0" xfId="0" applyFont="1"/>
    <xf numFmtId="0" fontId="39" fillId="0" borderId="0" xfId="0" applyFont="1" applyAlignment="1">
      <alignment horizontal="left"/>
    </xf>
    <xf numFmtId="0" fontId="39" fillId="0" borderId="20" xfId="0" applyFont="1" applyBorder="1"/>
    <xf numFmtId="0" fontId="30" fillId="9" borderId="1" xfId="0" applyFont="1" applyFill="1" applyBorder="1" applyAlignment="1">
      <alignment horizontal="center" vertical="center" textRotation="90" wrapText="1"/>
    </xf>
    <xf numFmtId="0" fontId="30" fillId="8" borderId="1" xfId="0" applyFont="1" applyFill="1" applyBorder="1" applyAlignment="1">
      <alignment horizontal="center" vertical="center" textRotation="90" wrapText="1"/>
    </xf>
    <xf numFmtId="0" fontId="58" fillId="6" borderId="20" xfId="0" applyFont="1" applyFill="1" applyBorder="1" applyAlignment="1">
      <alignment vertical="center"/>
    </xf>
    <xf numFmtId="0" fontId="58" fillId="6" borderId="20" xfId="0" applyFont="1" applyFill="1" applyBorder="1" applyAlignment="1">
      <alignment horizontal="left" vertical="center"/>
    </xf>
    <xf numFmtId="0" fontId="25" fillId="6" borderId="22" xfId="0" applyFont="1" applyFill="1" applyBorder="1" applyAlignment="1">
      <alignment vertical="center"/>
    </xf>
    <xf numFmtId="0" fontId="23" fillId="0" borderId="1" xfId="1" applyFont="1" applyBorder="1"/>
    <xf numFmtId="0" fontId="25" fillId="2" borderId="1" xfId="0" applyFont="1" applyFill="1" applyBorder="1" applyAlignment="1">
      <alignment horizontal="center" vertical="center" wrapText="1"/>
    </xf>
    <xf numFmtId="0" fontId="58" fillId="9" borderId="1" xfId="0" applyFont="1" applyFill="1" applyBorder="1" applyAlignment="1">
      <alignment horizontal="center" vertical="center" wrapText="1"/>
    </xf>
    <xf numFmtId="0" fontId="25" fillId="15" borderId="1" xfId="0" applyFont="1" applyFill="1" applyBorder="1" applyAlignment="1">
      <alignment horizontal="center" vertical="center" wrapText="1"/>
    </xf>
    <xf numFmtId="0" fontId="58" fillId="5" borderId="4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center"/>
    </xf>
    <xf numFmtId="0" fontId="49" fillId="9" borderId="1" xfId="0" applyFont="1" applyFill="1" applyBorder="1" applyAlignment="1">
      <alignment horizontal="center"/>
    </xf>
    <xf numFmtId="0" fontId="39" fillId="2" borderId="1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25" fillId="9" borderId="1" xfId="0" applyFont="1" applyFill="1" applyBorder="1" applyAlignment="1">
      <alignment vertical="center"/>
    </xf>
    <xf numFmtId="0" fontId="25" fillId="9" borderId="1" xfId="0" applyFont="1" applyFill="1" applyBorder="1" applyAlignment="1">
      <alignment horizontal="center" vertical="center"/>
    </xf>
    <xf numFmtId="0" fontId="25" fillId="8" borderId="1" xfId="0" applyFont="1" applyFill="1" applyBorder="1" applyAlignment="1">
      <alignment horizontal="center" vertical="center"/>
    </xf>
    <xf numFmtId="0" fontId="25" fillId="0" borderId="8" xfId="3" applyFont="1" applyBorder="1" applyAlignment="1">
      <alignment vertical="center" wrapText="1"/>
    </xf>
    <xf numFmtId="0" fontId="25" fillId="2" borderId="1" xfId="3" applyFont="1" applyFill="1" applyBorder="1" applyAlignment="1">
      <alignment vertical="center" wrapText="1"/>
    </xf>
    <xf numFmtId="14" fontId="39" fillId="2" borderId="1" xfId="0" applyNumberFormat="1" applyFont="1" applyFill="1" applyBorder="1" applyAlignment="1">
      <alignment horizontal="left" vertical="center" wrapText="1"/>
    </xf>
    <xf numFmtId="0" fontId="58" fillId="2" borderId="1" xfId="0" applyFont="1" applyFill="1" applyBorder="1" applyAlignment="1">
      <alignment horizontal="center" vertical="center" wrapText="1"/>
    </xf>
    <xf numFmtId="49" fontId="39" fillId="2" borderId="1" xfId="0" applyNumberFormat="1" applyFont="1" applyFill="1" applyBorder="1" applyAlignment="1">
      <alignment horizontal="center" vertical="center" wrapText="1"/>
    </xf>
    <xf numFmtId="0" fontId="39" fillId="2" borderId="1" xfId="0" applyFont="1" applyFill="1" applyBorder="1" applyAlignment="1">
      <alignment horizontal="center" vertical="center" wrapText="1"/>
    </xf>
    <xf numFmtId="0" fontId="25" fillId="2" borderId="0" xfId="3" applyFont="1" applyFill="1" applyAlignment="1">
      <alignment vertical="center" wrapText="1"/>
    </xf>
    <xf numFmtId="14" fontId="39" fillId="2" borderId="0" xfId="0" applyNumberFormat="1" applyFont="1" applyFill="1" applyAlignment="1">
      <alignment horizontal="left" vertical="center" wrapText="1"/>
    </xf>
    <xf numFmtId="0" fontId="58" fillId="2" borderId="0" xfId="0" applyFont="1" applyFill="1" applyAlignment="1">
      <alignment horizontal="center" vertical="center" wrapText="1"/>
    </xf>
    <xf numFmtId="49" fontId="39" fillId="2" borderId="0" xfId="0" applyNumberFormat="1" applyFont="1" applyFill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2" borderId="0" xfId="0" applyFont="1" applyFill="1" applyAlignment="1">
      <alignment horizontal="center" vertical="center" wrapText="1"/>
    </xf>
    <xf numFmtId="0" fontId="39" fillId="2" borderId="0" xfId="0" applyFont="1" applyFill="1" applyAlignment="1">
      <alignment horizontal="center" vertical="center" wrapText="1"/>
    </xf>
    <xf numFmtId="0" fontId="23" fillId="2" borderId="1" xfId="0" applyFont="1" applyFill="1" applyBorder="1" applyAlignment="1">
      <alignment vertical="center" wrapText="1"/>
    </xf>
    <xf numFmtId="0" fontId="23" fillId="2" borderId="8" xfId="0" applyFont="1" applyFill="1" applyBorder="1" applyAlignment="1">
      <alignment vertical="center" wrapText="1"/>
    </xf>
    <xf numFmtId="0" fontId="49" fillId="0" borderId="1" xfId="0" applyFont="1" applyBorder="1"/>
    <xf numFmtId="0" fontId="60" fillId="0" borderId="0" xfId="0" applyFont="1" applyAlignment="1">
      <alignment vertical="center"/>
    </xf>
    <xf numFmtId="165" fontId="39" fillId="0" borderId="1" xfId="0" applyNumberFormat="1" applyFont="1" applyBorder="1" applyAlignment="1">
      <alignment horizontal="center" vertical="center" wrapText="1"/>
    </xf>
    <xf numFmtId="165" fontId="39" fillId="0" borderId="4" xfId="0" applyNumberFormat="1" applyFont="1" applyBorder="1" applyAlignment="1">
      <alignment horizontal="center" vertical="center" wrapText="1"/>
    </xf>
    <xf numFmtId="0" fontId="23" fillId="5" borderId="7" xfId="0" applyFont="1" applyFill="1" applyBorder="1" applyAlignment="1">
      <alignment vertical="center" wrapText="1"/>
    </xf>
    <xf numFmtId="0" fontId="25" fillId="2" borderId="8" xfId="3" applyFont="1" applyFill="1" applyBorder="1" applyAlignment="1">
      <alignment vertical="center" wrapText="1"/>
    </xf>
    <xf numFmtId="165" fontId="48" fillId="0" borderId="0" xfId="0" applyNumberFormat="1" applyFont="1" applyAlignment="1">
      <alignment horizontal="center" vertical="center" wrapText="1"/>
    </xf>
    <xf numFmtId="0" fontId="60" fillId="0" borderId="1" xfId="0" applyFont="1" applyBorder="1"/>
    <xf numFmtId="0" fontId="89" fillId="0" borderId="1" xfId="3" applyFont="1" applyBorder="1" applyAlignment="1">
      <alignment horizontal="center" vertical="center" wrapText="1"/>
    </xf>
    <xf numFmtId="0" fontId="89" fillId="0" borderId="1" xfId="3" applyFont="1" applyBorder="1" applyAlignment="1">
      <alignment vertical="center" wrapText="1"/>
    </xf>
    <xf numFmtId="0" fontId="52" fillId="0" borderId="0" xfId="0" applyFont="1" applyAlignment="1">
      <alignment vertical="center"/>
    </xf>
    <xf numFmtId="0" fontId="25" fillId="11" borderId="1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60" fillId="0" borderId="0" xfId="0" applyFont="1" applyAlignment="1">
      <alignment horizontal="left"/>
    </xf>
    <xf numFmtId="49" fontId="59" fillId="0" borderId="0" xfId="0" applyNumberFormat="1" applyFont="1" applyAlignment="1">
      <alignment vertical="center" wrapText="1"/>
    </xf>
    <xf numFmtId="0" fontId="59" fillId="0" borderId="0" xfId="0" applyFont="1" applyAlignment="1">
      <alignment vertical="center" wrapText="1"/>
    </xf>
    <xf numFmtId="0" fontId="49" fillId="0" borderId="9" xfId="0" applyFont="1" applyBorder="1" applyAlignment="1">
      <alignment horizontal="center" vertical="center"/>
    </xf>
    <xf numFmtId="0" fontId="63" fillId="0" borderId="1" xfId="0" applyFont="1" applyBorder="1" applyAlignment="1">
      <alignment horizontal="center" vertical="center"/>
    </xf>
    <xf numFmtId="49" fontId="39" fillId="0" borderId="4" xfId="0" applyNumberFormat="1" applyFont="1" applyBorder="1" applyAlignment="1">
      <alignment horizontal="center" vertical="center" wrapText="1"/>
    </xf>
    <xf numFmtId="0" fontId="89" fillId="0" borderId="0" xfId="3" applyFont="1" applyAlignment="1">
      <alignment vertical="center" wrapText="1"/>
    </xf>
    <xf numFmtId="49" fontId="47" fillId="0" borderId="4" xfId="0" applyNumberFormat="1" applyFont="1" applyBorder="1" applyAlignment="1">
      <alignment horizontal="center" vertical="center"/>
    </xf>
    <xf numFmtId="0" fontId="58" fillId="6" borderId="11" xfId="0" applyFont="1" applyFill="1" applyBorder="1" applyAlignment="1">
      <alignment vertical="center"/>
    </xf>
    <xf numFmtId="0" fontId="39" fillId="0" borderId="0" xfId="0" applyFont="1" applyAlignment="1">
      <alignment horizontal="center" vertical="center"/>
    </xf>
    <xf numFmtId="165" fontId="39" fillId="0" borderId="0" xfId="0" applyNumberFormat="1" applyFont="1" applyAlignment="1">
      <alignment horizontal="center"/>
    </xf>
    <xf numFmtId="0" fontId="25" fillId="0" borderId="4" xfId="0" applyFont="1" applyBorder="1" applyAlignment="1">
      <alignment horizontal="center" vertical="center" wrapText="1"/>
    </xf>
    <xf numFmtId="0" fontId="58" fillId="6" borderId="5" xfId="0" applyFont="1" applyFill="1" applyBorder="1" applyAlignment="1">
      <alignment horizontal="center" vertical="center" wrapText="1"/>
    </xf>
    <xf numFmtId="1" fontId="39" fillId="0" borderId="1" xfId="0" applyNumberFormat="1" applyFont="1" applyBorder="1" applyAlignment="1">
      <alignment horizontal="center" vertical="center"/>
    </xf>
    <xf numFmtId="1" fontId="39" fillId="0" borderId="7" xfId="0" applyNumberFormat="1" applyFont="1" applyBorder="1" applyAlignment="1">
      <alignment horizontal="center" vertical="center"/>
    </xf>
    <xf numFmtId="49" fontId="58" fillId="2" borderId="1" xfId="1" applyNumberFormat="1" applyFont="1" applyFill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0" fontId="89" fillId="0" borderId="1" xfId="0" applyFont="1" applyBorder="1" applyAlignment="1">
      <alignment horizontal="center" vertical="center"/>
    </xf>
    <xf numFmtId="165" fontId="58" fillId="0" borderId="0" xfId="0" applyNumberFormat="1" applyFont="1" applyAlignment="1">
      <alignment horizontal="center" vertical="center" wrapText="1"/>
    </xf>
    <xf numFmtId="165" fontId="58" fillId="0" borderId="0" xfId="0" applyNumberFormat="1" applyFont="1" applyAlignment="1">
      <alignment horizontal="center" vertical="center"/>
    </xf>
    <xf numFmtId="165" fontId="30" fillId="0" borderId="0" xfId="0" applyNumberFormat="1" applyFont="1" applyAlignment="1">
      <alignment horizontal="center" vertical="center"/>
    </xf>
    <xf numFmtId="0" fontId="39" fillId="2" borderId="0" xfId="0" applyFont="1" applyFill="1"/>
    <xf numFmtId="165" fontId="30" fillId="0" borderId="0" xfId="0" applyNumberFormat="1" applyFont="1" applyAlignment="1">
      <alignment horizontal="center" vertical="center" wrapText="1"/>
    </xf>
    <xf numFmtId="165" fontId="88" fillId="0" borderId="0" xfId="0" applyNumberFormat="1" applyFont="1" applyAlignment="1">
      <alignment horizontal="center"/>
    </xf>
    <xf numFmtId="0" fontId="49" fillId="11" borderId="1" xfId="0" applyFont="1" applyFill="1" applyBorder="1"/>
    <xf numFmtId="49" fontId="89" fillId="0" borderId="1" xfId="0" applyNumberFormat="1" applyFont="1" applyBorder="1" applyAlignment="1">
      <alignment horizontal="center" vertical="center"/>
    </xf>
    <xf numFmtId="49" fontId="89" fillId="2" borderId="3" xfId="0" applyNumberFormat="1" applyFont="1" applyFill="1" applyBorder="1" applyAlignment="1">
      <alignment horizontal="center" vertical="center"/>
    </xf>
    <xf numFmtId="49" fontId="49" fillId="0" borderId="1" xfId="0" applyNumberFormat="1" applyFont="1" applyBorder="1" applyAlignment="1">
      <alignment horizontal="center"/>
    </xf>
    <xf numFmtId="49" fontId="49" fillId="0" borderId="0" xfId="0" applyNumberFormat="1" applyFont="1" applyAlignment="1">
      <alignment horizontal="center"/>
    </xf>
    <xf numFmtId="49" fontId="39" fillId="0" borderId="0" xfId="0" applyNumberFormat="1" applyFont="1" applyAlignment="1">
      <alignment horizontal="center" vertical="center"/>
    </xf>
    <xf numFmtId="0" fontId="25" fillId="0" borderId="21" xfId="0" applyFont="1" applyBorder="1" applyAlignment="1">
      <alignment vertical="center" wrapText="1"/>
    </xf>
    <xf numFmtId="0" fontId="47" fillId="0" borderId="4" xfId="0" applyFont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25" fillId="0" borderId="5" xfId="0" applyFont="1" applyBorder="1" applyAlignment="1">
      <alignment vertical="center" wrapText="1"/>
    </xf>
    <xf numFmtId="0" fontId="47" fillId="0" borderId="1" xfId="0" applyFont="1" applyBorder="1" applyAlignment="1">
      <alignment horizontal="center" vertical="center" wrapText="1"/>
    </xf>
    <xf numFmtId="0" fontId="25" fillId="0" borderId="1" xfId="3" applyFont="1" applyBorder="1" applyAlignment="1">
      <alignment vertical="top" wrapText="1"/>
    </xf>
    <xf numFmtId="0" fontId="25" fillId="0" borderId="1" xfId="0" applyFont="1" applyBorder="1" applyAlignment="1">
      <alignment vertical="top" wrapText="1"/>
    </xf>
    <xf numFmtId="0" fontId="25" fillId="0" borderId="1" xfId="0" applyFont="1" applyBorder="1" applyAlignment="1">
      <alignment vertical="top"/>
    </xf>
    <xf numFmtId="0" fontId="42" fillId="0" borderId="4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59" fillId="2" borderId="1" xfId="1" applyFont="1" applyFill="1" applyBorder="1" applyAlignment="1">
      <alignment horizontal="left" vertical="center" wrapText="1"/>
    </xf>
    <xf numFmtId="0" fontId="48" fillId="0" borderId="4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9" fontId="75" fillId="0" borderId="1" xfId="0" applyNumberFormat="1" applyFont="1" applyBorder="1" applyAlignment="1">
      <alignment horizontal="center" vertical="center" wrapText="1"/>
    </xf>
    <xf numFmtId="0" fontId="95" fillId="0" borderId="1" xfId="0" applyFont="1" applyBorder="1" applyAlignment="1">
      <alignment horizontal="center" vertical="center" wrapText="1"/>
    </xf>
    <xf numFmtId="0" fontId="75" fillId="0" borderId="1" xfId="0" applyFont="1" applyBorder="1" applyAlignment="1">
      <alignment horizontal="center" vertical="center" wrapText="1"/>
    </xf>
    <xf numFmtId="0" fontId="74" fillId="11" borderId="1" xfId="0" applyFont="1" applyFill="1" applyBorder="1" applyAlignment="1">
      <alignment horizontal="center" vertical="center" wrapText="1"/>
    </xf>
    <xf numFmtId="0" fontId="74" fillId="15" borderId="1" xfId="0" applyFont="1" applyFill="1" applyBorder="1" applyAlignment="1">
      <alignment horizontal="center" vertical="center" wrapText="1"/>
    </xf>
    <xf numFmtId="0" fontId="75" fillId="0" borderId="0" xfId="0" applyFont="1"/>
    <xf numFmtId="0" fontId="74" fillId="0" borderId="1" xfId="3" applyFont="1" applyBorder="1" applyAlignment="1">
      <alignment vertical="center" wrapText="1"/>
    </xf>
    <xf numFmtId="49" fontId="75" fillId="0" borderId="1" xfId="0" applyNumberFormat="1" applyFont="1" applyBorder="1" applyAlignment="1">
      <alignment horizontal="center" vertical="center"/>
    </xf>
    <xf numFmtId="0" fontId="74" fillId="0" borderId="1" xfId="0" applyFont="1" applyBorder="1" applyAlignment="1">
      <alignment wrapText="1"/>
    </xf>
    <xf numFmtId="0" fontId="74" fillId="0" borderId="8" xfId="0" applyFont="1" applyBorder="1" applyAlignment="1">
      <alignment vertical="center" wrapText="1"/>
    </xf>
    <xf numFmtId="0" fontId="86" fillId="0" borderId="1" xfId="0" applyFont="1" applyBorder="1"/>
    <xf numFmtId="0" fontId="98" fillId="0" borderId="1" xfId="0" applyFont="1" applyBorder="1" applyAlignment="1">
      <alignment vertical="center" wrapText="1"/>
    </xf>
    <xf numFmtId="0" fontId="99" fillId="0" borderId="1" xfId="0" applyFont="1" applyBorder="1" applyAlignment="1">
      <alignment horizontal="center"/>
    </xf>
    <xf numFmtId="0" fontId="100" fillId="0" borderId="1" xfId="0" applyFont="1" applyBorder="1"/>
    <xf numFmtId="0" fontId="98" fillId="0" borderId="1" xfId="0" applyFont="1" applyBorder="1" applyAlignment="1">
      <alignment horizontal="left" vertical="top" wrapText="1"/>
    </xf>
    <xf numFmtId="49" fontId="101" fillId="0" borderId="3" xfId="0" applyNumberFormat="1" applyFont="1" applyBorder="1" applyAlignment="1">
      <alignment horizontal="left" vertical="center"/>
    </xf>
    <xf numFmtId="0" fontId="97" fillId="0" borderId="7" xfId="0" applyFont="1" applyBorder="1" applyAlignment="1">
      <alignment vertical="center" wrapText="1"/>
    </xf>
    <xf numFmtId="14" fontId="75" fillId="0" borderId="3" xfId="0" applyNumberFormat="1" applyFont="1" applyBorder="1" applyAlignment="1">
      <alignment horizontal="left" vertical="center" wrapText="1"/>
    </xf>
    <xf numFmtId="0" fontId="102" fillId="0" borderId="3" xfId="0" applyFont="1" applyBorder="1" applyAlignment="1">
      <alignment horizontal="left" vertical="center"/>
    </xf>
    <xf numFmtId="0" fontId="102" fillId="0" borderId="3" xfId="0" applyFont="1" applyBorder="1" applyAlignment="1">
      <alignment horizontal="center" vertical="center"/>
    </xf>
    <xf numFmtId="0" fontId="74" fillId="0" borderId="3" xfId="0" applyFont="1" applyBorder="1" applyAlignment="1">
      <alignment horizontal="center" vertical="center" wrapText="1"/>
    </xf>
    <xf numFmtId="0" fontId="74" fillId="9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03" fillId="0" borderId="0" xfId="0" applyFont="1" applyAlignment="1">
      <alignment vertical="center" wrapText="1"/>
    </xf>
    <xf numFmtId="0" fontId="96" fillId="0" borderId="0" xfId="0" applyFont="1" applyAlignment="1">
      <alignment horizontal="left" vertical="center"/>
    </xf>
    <xf numFmtId="0" fontId="85" fillId="0" borderId="0" xfId="0" applyFont="1" applyAlignment="1">
      <alignment vertical="center"/>
    </xf>
    <xf numFmtId="0" fontId="96" fillId="0" borderId="0" xfId="0" applyFont="1" applyAlignment="1">
      <alignment horizontal="center" vertical="center"/>
    </xf>
    <xf numFmtId="0" fontId="58" fillId="0" borderId="3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3" borderId="1" xfId="1" applyFont="1" applyFill="1" applyBorder="1" applyAlignment="1">
      <alignment horizontal="center" vertical="center" wrapText="1"/>
    </xf>
    <xf numFmtId="0" fontId="58" fillId="6" borderId="6" xfId="0" applyFont="1" applyFill="1" applyBorder="1" applyAlignment="1">
      <alignment horizontal="left" vertical="center"/>
    </xf>
    <xf numFmtId="0" fontId="39" fillId="0" borderId="1" xfId="0" applyFont="1" applyBorder="1" applyAlignment="1">
      <alignment horizontal="center" vertical="center" wrapText="1"/>
    </xf>
    <xf numFmtId="49" fontId="39" fillId="0" borderId="4" xfId="0" applyNumberFormat="1" applyFont="1" applyBorder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0" fontId="10" fillId="10" borderId="6" xfId="0" applyFont="1" applyFill="1" applyBorder="1" applyAlignment="1">
      <alignment horizontal="left" vertical="center"/>
    </xf>
    <xf numFmtId="165" fontId="11" fillId="0" borderId="4" xfId="0" applyNumberFormat="1" applyFont="1" applyBorder="1" applyAlignment="1">
      <alignment horizontal="center" vertical="center"/>
    </xf>
    <xf numFmtId="165" fontId="47" fillId="0" borderId="4" xfId="0" applyNumberFormat="1" applyFont="1" applyBorder="1" applyAlignment="1">
      <alignment horizontal="center" vertical="center"/>
    </xf>
    <xf numFmtId="0" fontId="48" fillId="10" borderId="6" xfId="0" applyFont="1" applyFill="1" applyBorder="1" applyAlignment="1">
      <alignment horizontal="left" vertical="center"/>
    </xf>
    <xf numFmtId="0" fontId="46" fillId="0" borderId="0" xfId="0" applyFont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right" vertical="center" textRotation="90"/>
    </xf>
    <xf numFmtId="0" fontId="22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5" fontId="10" fillId="12" borderId="5" xfId="0" applyNumberFormat="1" applyFont="1" applyFill="1" applyBorder="1" applyAlignment="1">
      <alignment horizontal="left" vertical="center" wrapText="1"/>
    </xf>
    <xf numFmtId="165" fontId="10" fillId="12" borderId="6" xfId="0" applyNumberFormat="1" applyFont="1" applyFill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 wrapText="1"/>
    </xf>
    <xf numFmtId="49" fontId="58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58" fillId="0" borderId="1" xfId="0" applyFont="1" applyBorder="1" applyAlignment="1">
      <alignment horizontal="center" vertical="center"/>
    </xf>
    <xf numFmtId="0" fontId="58" fillId="11" borderId="1" xfId="0" applyFont="1" applyFill="1" applyBorder="1" applyAlignment="1">
      <alignment horizontal="center" vertical="center"/>
    </xf>
    <xf numFmtId="0" fontId="58" fillId="15" borderId="1" xfId="0" applyFont="1" applyFill="1" applyBorder="1" applyAlignment="1">
      <alignment horizontal="center" vertical="center"/>
    </xf>
    <xf numFmtId="14" fontId="39" fillId="0" borderId="4" xfId="0" applyNumberFormat="1" applyFont="1" applyBorder="1" applyAlignment="1">
      <alignment horizontal="left" vertical="center" wrapText="1"/>
    </xf>
    <xf numFmtId="0" fontId="39" fillId="0" borderId="4" xfId="0" applyFont="1" applyBorder="1" applyAlignment="1">
      <alignment horizontal="center" vertical="center" wrapText="1"/>
    </xf>
    <xf numFmtId="0" fontId="25" fillId="15" borderId="4" xfId="0" applyFont="1" applyFill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47" fillId="0" borderId="15" xfId="0" applyFont="1" applyBorder="1" applyAlignment="1">
      <alignment vertical="center" wrapText="1"/>
    </xf>
    <xf numFmtId="0" fontId="58" fillId="6" borderId="21" xfId="0" applyFont="1" applyFill="1" applyBorder="1" applyAlignment="1">
      <alignment vertical="center"/>
    </xf>
    <xf numFmtId="49" fontId="39" fillId="0" borderId="5" xfId="0" applyNumberFormat="1" applyFont="1" applyBorder="1" applyAlignment="1">
      <alignment horizontal="center" vertical="center"/>
    </xf>
    <xf numFmtId="0" fontId="23" fillId="0" borderId="8" xfId="0" applyFont="1" applyBorder="1" applyAlignment="1">
      <alignment vertical="center" wrapText="1"/>
    </xf>
    <xf numFmtId="0" fontId="58" fillId="5" borderId="17" xfId="0" applyFont="1" applyFill="1" applyBorder="1" applyAlignment="1">
      <alignment horizontal="center" vertical="center"/>
    </xf>
    <xf numFmtId="0" fontId="25" fillId="2" borderId="1" xfId="3" applyFont="1" applyFill="1" applyBorder="1" applyAlignment="1">
      <alignment horizontal="left" vertical="center" wrapText="1"/>
    </xf>
    <xf numFmtId="49" fontId="47" fillId="0" borderId="1" xfId="0" applyNumberFormat="1" applyFont="1" applyBorder="1" applyAlignment="1">
      <alignment horizontal="center" vertical="center" wrapText="1"/>
    </xf>
    <xf numFmtId="0" fontId="89" fillId="0" borderId="0" xfId="0" applyFont="1" applyAlignment="1">
      <alignment horizontal="left" vertical="center"/>
    </xf>
    <xf numFmtId="0" fontId="89" fillId="0" borderId="0" xfId="0" applyFont="1"/>
    <xf numFmtId="0" fontId="89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89" fillId="0" borderId="0" xfId="0" applyFont="1" applyAlignment="1">
      <alignment horizontal="center" vertical="center"/>
    </xf>
    <xf numFmtId="165" fontId="47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49" fontId="47" fillId="0" borderId="4" xfId="0" applyNumberFormat="1" applyFont="1" applyBorder="1" applyAlignment="1">
      <alignment horizontal="center" vertical="center" wrapText="1"/>
    </xf>
    <xf numFmtId="0" fontId="42" fillId="0" borderId="21" xfId="0" applyFont="1" applyBorder="1" applyAlignment="1">
      <alignment vertical="center" wrapText="1"/>
    </xf>
    <xf numFmtId="0" fontId="58" fillId="0" borderId="5" xfId="0" applyFont="1" applyBorder="1" applyAlignment="1">
      <alignment vertical="center" wrapText="1"/>
    </xf>
    <xf numFmtId="0" fontId="42" fillId="0" borderId="1" xfId="1" applyFont="1" applyBorder="1" applyAlignment="1">
      <alignment vertical="center"/>
    </xf>
    <xf numFmtId="49" fontId="47" fillId="0" borderId="7" xfId="0" applyNumberFormat="1" applyFont="1" applyBorder="1" applyAlignment="1">
      <alignment horizontal="center" vertical="center" wrapText="1"/>
    </xf>
    <xf numFmtId="49" fontId="48" fillId="0" borderId="14" xfId="0" applyNumberFormat="1" applyFont="1" applyBorder="1" applyAlignment="1">
      <alignment horizontal="center" vertical="center" wrapText="1"/>
    </xf>
    <xf numFmtId="165" fontId="47" fillId="0" borderId="7" xfId="0" applyNumberFormat="1" applyFont="1" applyBorder="1" applyAlignment="1">
      <alignment horizontal="center" vertical="center"/>
    </xf>
    <xf numFmtId="0" fontId="69" fillId="3" borderId="1" xfId="0" applyFont="1" applyFill="1" applyBorder="1" applyAlignment="1">
      <alignment horizontal="center" vertical="center"/>
    </xf>
    <xf numFmtId="0" fontId="66" fillId="0" borderId="0" xfId="0" applyFont="1" applyAlignment="1">
      <alignment horizontal="center" vertical="center"/>
    </xf>
    <xf numFmtId="0" fontId="58" fillId="3" borderId="5" xfId="1" applyFont="1" applyFill="1" applyBorder="1" applyAlignment="1">
      <alignment horizontal="center" vertical="center" wrapText="1"/>
    </xf>
    <xf numFmtId="0" fontId="58" fillId="3" borderId="6" xfId="1" applyFont="1" applyFill="1" applyBorder="1" applyAlignment="1">
      <alignment horizontal="center" vertical="center" wrapText="1"/>
    </xf>
    <xf numFmtId="0" fontId="58" fillId="3" borderId="8" xfId="1" applyFont="1" applyFill="1" applyBorder="1" applyAlignment="1">
      <alignment horizontal="center" vertical="center" wrapText="1"/>
    </xf>
    <xf numFmtId="0" fontId="25" fillId="0" borderId="5" xfId="3" applyFont="1" applyBorder="1" applyAlignment="1">
      <alignment horizontal="left" vertical="center" wrapText="1"/>
    </xf>
    <xf numFmtId="0" fontId="25" fillId="0" borderId="8" xfId="3" applyFont="1" applyBorder="1" applyAlignment="1">
      <alignment horizontal="left" vertical="center" wrapText="1"/>
    </xf>
    <xf numFmtId="0" fontId="65" fillId="0" borderId="0" xfId="0" applyFont="1" applyAlignment="1">
      <alignment horizontal="center" vertical="center" wrapText="1"/>
    </xf>
    <xf numFmtId="0" fontId="93" fillId="0" borderId="0" xfId="0" applyFont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58" fillId="0" borderId="5" xfId="0" applyFont="1" applyBorder="1" applyAlignment="1">
      <alignment horizontal="center" vertical="center" wrapText="1"/>
    </xf>
    <xf numFmtId="0" fontId="39" fillId="0" borderId="6" xfId="0" applyFont="1" applyBorder="1" applyAlignment="1">
      <alignment horizontal="center" vertical="center" wrapText="1"/>
    </xf>
    <xf numFmtId="0" fontId="39" fillId="0" borderId="8" xfId="0" applyFont="1" applyBorder="1" applyAlignment="1">
      <alignment horizontal="center" vertical="center" wrapText="1"/>
    </xf>
    <xf numFmtId="0" fontId="58" fillId="8" borderId="5" xfId="0" applyFont="1" applyFill="1" applyBorder="1" applyAlignment="1">
      <alignment horizontal="center" vertical="center" wrapText="1"/>
    </xf>
    <xf numFmtId="0" fontId="58" fillId="8" borderId="6" xfId="0" applyFont="1" applyFill="1" applyBorder="1" applyAlignment="1">
      <alignment horizontal="center" vertical="center" wrapText="1"/>
    </xf>
    <xf numFmtId="0" fontId="58" fillId="8" borderId="8" xfId="0" applyFont="1" applyFill="1" applyBorder="1" applyAlignment="1">
      <alignment horizontal="center" vertical="center" wrapText="1"/>
    </xf>
    <xf numFmtId="0" fontId="64" fillId="0" borderId="3" xfId="0" applyFont="1" applyBorder="1" applyAlignment="1">
      <alignment horizontal="center" vertical="center" wrapText="1"/>
    </xf>
    <xf numFmtId="0" fontId="64" fillId="0" borderId="9" xfId="0" applyFont="1" applyBorder="1" applyAlignment="1">
      <alignment horizontal="center" vertical="center" wrapText="1"/>
    </xf>
    <xf numFmtId="0" fontId="64" fillId="0" borderId="10" xfId="0" applyFont="1" applyBorder="1" applyAlignment="1">
      <alignment horizontal="center" vertical="center" wrapText="1"/>
    </xf>
    <xf numFmtId="0" fontId="58" fillId="9" borderId="5" xfId="0" applyFont="1" applyFill="1" applyBorder="1" applyAlignment="1">
      <alignment horizontal="center" vertical="center" wrapText="1"/>
    </xf>
    <xf numFmtId="0" fontId="58" fillId="9" borderId="8" xfId="0" applyFont="1" applyFill="1" applyBorder="1" applyAlignment="1">
      <alignment horizontal="center" vertical="center" wrapText="1"/>
    </xf>
    <xf numFmtId="0" fontId="58" fillId="9" borderId="3" xfId="0" applyFont="1" applyFill="1" applyBorder="1" applyAlignment="1">
      <alignment horizontal="center" vertical="center" textRotation="90" wrapText="1"/>
    </xf>
    <xf numFmtId="0" fontId="58" fillId="9" borderId="10" xfId="0" applyFont="1" applyFill="1" applyBorder="1" applyAlignment="1">
      <alignment horizontal="center" vertical="center" textRotation="90" wrapText="1"/>
    </xf>
    <xf numFmtId="0" fontId="60" fillId="0" borderId="0" xfId="0" applyFont="1" applyAlignment="1">
      <alignment horizontal="left" vertical="center" wrapText="1"/>
    </xf>
    <xf numFmtId="0" fontId="61" fillId="0" borderId="0" xfId="0" applyFont="1" applyAlignment="1">
      <alignment horizontal="left" vertical="center" wrapText="1"/>
    </xf>
    <xf numFmtId="0" fontId="61" fillId="0" borderId="0" xfId="0" applyFont="1" applyAlignment="1">
      <alignment horizontal="left" vertical="top" wrapText="1"/>
    </xf>
    <xf numFmtId="0" fontId="58" fillId="8" borderId="3" xfId="0" applyFont="1" applyFill="1" applyBorder="1" applyAlignment="1">
      <alignment horizontal="center" vertical="center" textRotation="90" wrapText="1"/>
    </xf>
    <xf numFmtId="0" fontId="58" fillId="8" borderId="10" xfId="0" applyFont="1" applyFill="1" applyBorder="1" applyAlignment="1">
      <alignment horizontal="center" vertical="center" textRotation="90" wrapText="1"/>
    </xf>
    <xf numFmtId="0" fontId="58" fillId="4" borderId="1" xfId="0" applyFont="1" applyFill="1" applyBorder="1" applyAlignment="1">
      <alignment horizontal="center" vertical="center" wrapText="1"/>
    </xf>
    <xf numFmtId="0" fontId="58" fillId="9" borderId="6" xfId="0" applyFont="1" applyFill="1" applyBorder="1" applyAlignment="1">
      <alignment horizontal="center" vertical="center" wrapText="1"/>
    </xf>
    <xf numFmtId="0" fontId="60" fillId="0" borderId="0" xfId="0" applyFont="1" applyAlignment="1">
      <alignment horizontal="center" vertical="center" wrapText="1"/>
    </xf>
    <xf numFmtId="0" fontId="39" fillId="0" borderId="20" xfId="0" applyFont="1" applyBorder="1" applyAlignment="1">
      <alignment horizontal="center"/>
    </xf>
    <xf numFmtId="0" fontId="58" fillId="0" borderId="3" xfId="0" applyFont="1" applyBorder="1" applyAlignment="1">
      <alignment horizontal="center" vertical="center" wrapText="1"/>
    </xf>
    <xf numFmtId="0" fontId="58" fillId="0" borderId="10" xfId="0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58" fillId="0" borderId="2" xfId="0" applyFont="1" applyBorder="1" applyAlignment="1">
      <alignment horizontal="center" vertical="center" wrapText="1"/>
    </xf>
    <xf numFmtId="0" fontId="58" fillId="5" borderId="5" xfId="0" applyFont="1" applyFill="1" applyBorder="1" applyAlignment="1">
      <alignment horizontal="center" vertical="center"/>
    </xf>
    <xf numFmtId="0" fontId="58" fillId="5" borderId="6" xfId="0" applyFont="1" applyFill="1" applyBorder="1" applyAlignment="1">
      <alignment horizontal="center" vertical="center"/>
    </xf>
    <xf numFmtId="0" fontId="58" fillId="5" borderId="8" xfId="0" applyFont="1" applyFill="1" applyBorder="1" applyAlignment="1">
      <alignment horizontal="center" vertical="center"/>
    </xf>
    <xf numFmtId="0" fontId="33" fillId="0" borderId="0" xfId="0" applyFont="1" applyAlignment="1">
      <alignment horizontal="left" vertical="center" wrapText="1"/>
    </xf>
    <xf numFmtId="165" fontId="58" fillId="0" borderId="1" xfId="0" applyNumberFormat="1" applyFont="1" applyBorder="1" applyAlignment="1">
      <alignment horizontal="center" vertical="center"/>
    </xf>
    <xf numFmtId="165" fontId="58" fillId="0" borderId="3" xfId="0" applyNumberFormat="1" applyFont="1" applyBorder="1" applyAlignment="1">
      <alignment horizontal="center" vertical="center"/>
    </xf>
    <xf numFmtId="165" fontId="58" fillId="0" borderId="2" xfId="0" applyNumberFormat="1" applyFont="1" applyBorder="1" applyAlignment="1">
      <alignment horizontal="center" vertical="center"/>
    </xf>
    <xf numFmtId="0" fontId="58" fillId="3" borderId="1" xfId="1" applyFont="1" applyFill="1" applyBorder="1" applyAlignment="1">
      <alignment horizontal="center" vertical="center" wrapText="1"/>
    </xf>
    <xf numFmtId="0" fontId="58" fillId="3" borderId="7" xfId="1" applyFont="1" applyFill="1" applyBorder="1" applyAlignment="1">
      <alignment horizontal="center" vertical="center" wrapText="1"/>
    </xf>
    <xf numFmtId="0" fontId="58" fillId="3" borderId="29" xfId="1" applyFont="1" applyFill="1" applyBorder="1" applyAlignment="1">
      <alignment horizontal="center" vertical="center" wrapText="1"/>
    </xf>
    <xf numFmtId="0" fontId="58" fillId="3" borderId="14" xfId="1" applyFont="1" applyFill="1" applyBorder="1" applyAlignment="1">
      <alignment horizontal="center" vertical="center" wrapText="1"/>
    </xf>
    <xf numFmtId="0" fontId="58" fillId="6" borderId="6" xfId="0" applyFont="1" applyFill="1" applyBorder="1" applyAlignment="1">
      <alignment horizontal="left" vertical="center"/>
    </xf>
    <xf numFmtId="0" fontId="47" fillId="0" borderId="5" xfId="0" applyFont="1" applyBorder="1" applyAlignment="1">
      <alignment horizontal="center" vertical="center"/>
    </xf>
    <xf numFmtId="0" fontId="47" fillId="0" borderId="6" xfId="0" applyFont="1" applyBorder="1" applyAlignment="1">
      <alignment horizontal="center" vertical="center"/>
    </xf>
    <xf numFmtId="0" fontId="47" fillId="0" borderId="8" xfId="0" applyFont="1" applyBorder="1" applyAlignment="1">
      <alignment horizontal="center" vertical="center"/>
    </xf>
    <xf numFmtId="0" fontId="48" fillId="0" borderId="6" xfId="0" applyFont="1" applyBorder="1" applyAlignment="1">
      <alignment horizontal="center" vertical="center" wrapText="1"/>
    </xf>
    <xf numFmtId="0" fontId="47" fillId="0" borderId="6" xfId="0" applyFont="1" applyBorder="1" applyAlignment="1">
      <alignment horizontal="center" vertical="center" wrapText="1"/>
    </xf>
    <xf numFmtId="0" fontId="47" fillId="0" borderId="8" xfId="0" applyFont="1" applyBorder="1" applyAlignment="1">
      <alignment horizontal="center" vertical="center" wrapText="1"/>
    </xf>
    <xf numFmtId="49" fontId="58" fillId="0" borderId="1" xfId="0" applyNumberFormat="1" applyFont="1" applyBorder="1" applyAlignment="1">
      <alignment horizontal="center" vertical="center"/>
    </xf>
    <xf numFmtId="49" fontId="58" fillId="0" borderId="3" xfId="0" applyNumberFormat="1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64" fillId="0" borderId="4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 wrapText="1"/>
    </xf>
    <xf numFmtId="0" fontId="58" fillId="8" borderId="4" xfId="0" applyFont="1" applyFill="1" applyBorder="1" applyAlignment="1">
      <alignment horizontal="center" vertical="center" textRotation="90" wrapText="1"/>
    </xf>
    <xf numFmtId="0" fontId="58" fillId="9" borderId="4" xfId="0" applyFont="1" applyFill="1" applyBorder="1" applyAlignment="1">
      <alignment horizontal="center" vertical="center" textRotation="90" wrapText="1"/>
    </xf>
    <xf numFmtId="49" fontId="39" fillId="0" borderId="3" xfId="0" applyNumberFormat="1" applyFont="1" applyBorder="1" applyAlignment="1">
      <alignment horizontal="center" vertical="center"/>
    </xf>
    <xf numFmtId="49" fontId="39" fillId="0" borderId="4" xfId="0" applyNumberFormat="1" applyFont="1" applyBorder="1" applyAlignment="1">
      <alignment horizontal="center" vertical="center"/>
    </xf>
    <xf numFmtId="0" fontId="23" fillId="2" borderId="7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left" vertical="center" wrapText="1"/>
    </xf>
    <xf numFmtId="0" fontId="23" fillId="2" borderId="21" xfId="0" applyFont="1" applyFill="1" applyBorder="1" applyAlignment="1">
      <alignment horizontal="left" vertical="center" wrapText="1"/>
    </xf>
    <xf numFmtId="0" fontId="23" fillId="2" borderId="22" xfId="0" applyFont="1" applyFill="1" applyBorder="1" applyAlignment="1">
      <alignment horizontal="left" vertical="center" wrapText="1"/>
    </xf>
    <xf numFmtId="0" fontId="49" fillId="0" borderId="0" xfId="0" applyFont="1" applyAlignment="1">
      <alignment horizontal="center" wrapText="1"/>
    </xf>
    <xf numFmtId="0" fontId="58" fillId="5" borderId="21" xfId="0" applyFont="1" applyFill="1" applyBorder="1" applyAlignment="1">
      <alignment horizontal="center" vertical="center"/>
    </xf>
    <xf numFmtId="0" fontId="58" fillId="5" borderId="20" xfId="0" applyFont="1" applyFill="1" applyBorder="1" applyAlignment="1">
      <alignment horizontal="center" vertical="center"/>
    </xf>
    <xf numFmtId="0" fontId="58" fillId="5" borderId="22" xfId="0" applyFont="1" applyFill="1" applyBorder="1" applyAlignment="1">
      <alignment horizontal="center" vertical="center"/>
    </xf>
    <xf numFmtId="0" fontId="42" fillId="10" borderId="5" xfId="0" applyFont="1" applyFill="1" applyBorder="1" applyAlignment="1">
      <alignment horizontal="left" vertical="center"/>
    </xf>
    <xf numFmtId="0" fontId="42" fillId="10" borderId="6" xfId="0" applyFont="1" applyFill="1" applyBorder="1" applyAlignment="1">
      <alignment horizontal="left" vertical="center"/>
    </xf>
    <xf numFmtId="0" fontId="42" fillId="10" borderId="8" xfId="0" applyFont="1" applyFill="1" applyBorder="1" applyAlignment="1">
      <alignment horizontal="left" vertical="center"/>
    </xf>
    <xf numFmtId="0" fontId="25" fillId="0" borderId="6" xfId="3" applyFont="1" applyBorder="1" applyAlignment="1">
      <alignment horizontal="left" vertical="center" wrapText="1"/>
    </xf>
    <xf numFmtId="49" fontId="69" fillId="0" borderId="0" xfId="0" applyNumberFormat="1" applyFont="1" applyAlignment="1">
      <alignment horizontal="left" vertical="center" wrapText="1"/>
    </xf>
    <xf numFmtId="49" fontId="69" fillId="0" borderId="0" xfId="0" applyNumberFormat="1" applyFont="1" applyAlignment="1">
      <alignment horizontal="left" vertical="center"/>
    </xf>
    <xf numFmtId="49" fontId="34" fillId="0" borderId="0" xfId="0" applyNumberFormat="1" applyFont="1" applyAlignment="1">
      <alignment horizontal="left" vertical="center"/>
    </xf>
    <xf numFmtId="0" fontId="58" fillId="3" borderId="16" xfId="1" applyFont="1" applyFill="1" applyBorder="1" applyAlignment="1">
      <alignment horizontal="center" vertical="center" wrapText="1"/>
    </xf>
    <xf numFmtId="0" fontId="58" fillId="3" borderId="25" xfId="1" applyFont="1" applyFill="1" applyBorder="1" applyAlignment="1">
      <alignment horizontal="center" vertical="center" wrapText="1"/>
    </xf>
    <xf numFmtId="0" fontId="58" fillId="3" borderId="23" xfId="1" applyFont="1" applyFill="1" applyBorder="1" applyAlignment="1">
      <alignment horizontal="center" vertical="center" wrapText="1"/>
    </xf>
    <xf numFmtId="0" fontId="32" fillId="5" borderId="18" xfId="3" applyFont="1" applyFill="1" applyBorder="1" applyAlignment="1">
      <alignment horizontal="center" vertical="center" wrapText="1"/>
    </xf>
    <xf numFmtId="0" fontId="32" fillId="5" borderId="24" xfId="3" applyFont="1" applyFill="1" applyBorder="1" applyAlignment="1">
      <alignment horizontal="center" vertical="center" wrapText="1"/>
    </xf>
    <xf numFmtId="0" fontId="32" fillId="5" borderId="19" xfId="3" applyFont="1" applyFill="1" applyBorder="1" applyAlignment="1">
      <alignment horizontal="center" vertical="center" wrapText="1"/>
    </xf>
    <xf numFmtId="0" fontId="59" fillId="8" borderId="5" xfId="0" applyFont="1" applyFill="1" applyBorder="1" applyAlignment="1">
      <alignment horizontal="center" vertical="center" wrapText="1"/>
    </xf>
    <xf numFmtId="0" fontId="59" fillId="8" borderId="8" xfId="0" applyFont="1" applyFill="1" applyBorder="1" applyAlignment="1">
      <alignment horizontal="center" vertical="center" wrapText="1"/>
    </xf>
    <xf numFmtId="49" fontId="30" fillId="0" borderId="20" xfId="0" applyNumberFormat="1" applyFont="1" applyBorder="1" applyAlignment="1">
      <alignment horizontal="center"/>
    </xf>
    <xf numFmtId="0" fontId="58" fillId="4" borderId="5" xfId="0" applyFont="1" applyFill="1" applyBorder="1" applyAlignment="1">
      <alignment horizontal="center" vertical="center" wrapText="1"/>
    </xf>
    <xf numFmtId="0" fontId="58" fillId="4" borderId="6" xfId="0" applyFont="1" applyFill="1" applyBorder="1" applyAlignment="1">
      <alignment horizontal="center" vertical="center" wrapText="1"/>
    </xf>
    <xf numFmtId="0" fontId="58" fillId="4" borderId="8" xfId="0" applyFont="1" applyFill="1" applyBorder="1" applyAlignment="1">
      <alignment horizontal="center" vertical="center" wrapText="1"/>
    </xf>
    <xf numFmtId="0" fontId="58" fillId="3" borderId="26" xfId="1" applyFont="1" applyFill="1" applyBorder="1" applyAlignment="1">
      <alignment horizontal="center" vertical="center" wrapText="1"/>
    </xf>
    <xf numFmtId="0" fontId="58" fillId="3" borderId="27" xfId="1" applyFont="1" applyFill="1" applyBorder="1" applyAlignment="1">
      <alignment horizontal="center" vertical="center" wrapText="1"/>
    </xf>
    <xf numFmtId="0" fontId="58" fillId="3" borderId="28" xfId="1" applyFont="1" applyFill="1" applyBorder="1" applyAlignment="1">
      <alignment horizontal="center" vertical="center" wrapText="1"/>
    </xf>
    <xf numFmtId="0" fontId="32" fillId="5" borderId="5" xfId="3" applyFont="1" applyFill="1" applyBorder="1" applyAlignment="1">
      <alignment horizontal="center" vertical="center" wrapText="1"/>
    </xf>
    <xf numFmtId="0" fontId="32" fillId="5" borderId="6" xfId="3" applyFont="1" applyFill="1" applyBorder="1" applyAlignment="1">
      <alignment horizontal="center" vertical="center" wrapText="1"/>
    </xf>
    <xf numFmtId="0" fontId="32" fillId="5" borderId="8" xfId="3" applyFont="1" applyFill="1" applyBorder="1" applyAlignment="1">
      <alignment horizontal="center" vertical="center" wrapText="1"/>
    </xf>
    <xf numFmtId="0" fontId="25" fillId="7" borderId="5" xfId="3" applyFont="1" applyFill="1" applyBorder="1" applyAlignment="1">
      <alignment horizontal="left" vertical="center" wrapText="1"/>
    </xf>
    <xf numFmtId="0" fontId="25" fillId="7" borderId="8" xfId="3" applyFont="1" applyFill="1" applyBorder="1" applyAlignment="1">
      <alignment horizontal="left" vertical="center" wrapText="1"/>
    </xf>
    <xf numFmtId="0" fontId="87" fillId="0" borderId="0" xfId="0" applyFont="1" applyAlignment="1">
      <alignment horizontal="center" wrapText="1"/>
    </xf>
    <xf numFmtId="49" fontId="34" fillId="2" borderId="0" xfId="0" applyNumberFormat="1" applyFont="1" applyFill="1" applyAlignment="1">
      <alignment horizontal="left" vertical="center"/>
    </xf>
    <xf numFmtId="0" fontId="25" fillId="6" borderId="5" xfId="0" applyFont="1" applyFill="1" applyBorder="1" applyAlignment="1">
      <alignment horizontal="center" vertical="center"/>
    </xf>
    <xf numFmtId="0" fontId="25" fillId="6" borderId="6" xfId="0" applyFont="1" applyFill="1" applyBorder="1" applyAlignment="1">
      <alignment horizontal="center" vertical="center"/>
    </xf>
    <xf numFmtId="0" fontId="25" fillId="6" borderId="8" xfId="0" applyFont="1" applyFill="1" applyBorder="1" applyAlignment="1">
      <alignment horizontal="center" vertical="center"/>
    </xf>
    <xf numFmtId="0" fontId="58" fillId="0" borderId="9" xfId="0" applyFont="1" applyBorder="1" applyAlignment="1">
      <alignment horizontal="center" vertical="center" wrapText="1"/>
    </xf>
    <xf numFmtId="0" fontId="58" fillId="8" borderId="9" xfId="0" applyFont="1" applyFill="1" applyBorder="1" applyAlignment="1">
      <alignment horizontal="center" vertical="center" textRotation="90" wrapText="1"/>
    </xf>
    <xf numFmtId="0" fontId="25" fillId="2" borderId="5" xfId="3" applyFont="1" applyFill="1" applyBorder="1" applyAlignment="1">
      <alignment horizontal="left" vertical="center" wrapText="1"/>
    </xf>
    <xf numFmtId="0" fontId="25" fillId="2" borderId="8" xfId="3" applyFont="1" applyFill="1" applyBorder="1" applyAlignment="1">
      <alignment horizontal="left" vertical="center" wrapText="1"/>
    </xf>
    <xf numFmtId="0" fontId="58" fillId="9" borderId="9" xfId="0" applyFont="1" applyFill="1" applyBorder="1" applyAlignment="1">
      <alignment horizontal="center" vertical="center" textRotation="90" wrapText="1"/>
    </xf>
    <xf numFmtId="0" fontId="58" fillId="9" borderId="3" xfId="0" applyFont="1" applyFill="1" applyBorder="1" applyAlignment="1">
      <alignment horizontal="center" vertical="center" wrapText="1"/>
    </xf>
    <xf numFmtId="0" fontId="58" fillId="9" borderId="9" xfId="0" applyFont="1" applyFill="1" applyBorder="1" applyAlignment="1">
      <alignment horizontal="center" vertical="center" wrapText="1"/>
    </xf>
    <xf numFmtId="0" fontId="25" fillId="2" borderId="6" xfId="3" applyFont="1" applyFill="1" applyBorder="1" applyAlignment="1">
      <alignment horizontal="left" vertical="center" wrapText="1"/>
    </xf>
    <xf numFmtId="0" fontId="58" fillId="5" borderId="16" xfId="1" applyFont="1" applyFill="1" applyBorder="1" applyAlignment="1">
      <alignment horizontal="center" vertical="center" wrapText="1"/>
    </xf>
    <xf numFmtId="0" fontId="58" fillId="5" borderId="25" xfId="1" applyFont="1" applyFill="1" applyBorder="1" applyAlignment="1">
      <alignment horizontal="center" vertical="center" wrapText="1"/>
    </xf>
    <xf numFmtId="0" fontId="58" fillId="5" borderId="23" xfId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48" fillId="0" borderId="5" xfId="0" applyFont="1" applyBorder="1" applyAlignment="1">
      <alignment horizontal="center" vertical="center" wrapText="1"/>
    </xf>
    <xf numFmtId="0" fontId="49" fillId="0" borderId="0" xfId="0" applyFont="1" applyAlignment="1">
      <alignment horizontal="left" vertical="top" wrapText="1"/>
    </xf>
    <xf numFmtId="49" fontId="84" fillId="0" borderId="20" xfId="0" applyNumberFormat="1" applyFont="1" applyBorder="1" applyAlignment="1">
      <alignment horizontal="left" vertical="center"/>
    </xf>
    <xf numFmtId="0" fontId="32" fillId="0" borderId="1" xfId="3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10" fillId="10" borderId="5" xfId="0" applyFont="1" applyFill="1" applyBorder="1" applyAlignment="1">
      <alignment horizontal="left" vertical="center"/>
    </xf>
    <xf numFmtId="0" fontId="10" fillId="10" borderId="6" xfId="0" applyFont="1" applyFill="1" applyBorder="1" applyAlignment="1">
      <alignment horizontal="left" vertical="center"/>
    </xf>
    <xf numFmtId="0" fontId="10" fillId="10" borderId="8" xfId="0" applyFont="1" applyFill="1" applyBorder="1" applyAlignment="1">
      <alignment horizontal="left" vertical="center"/>
    </xf>
    <xf numFmtId="0" fontId="28" fillId="0" borderId="0" xfId="0" applyFont="1" applyAlignment="1">
      <alignment horizontal="center" vertical="center" wrapText="1"/>
    </xf>
    <xf numFmtId="0" fontId="41" fillId="3" borderId="5" xfId="1" applyFont="1" applyFill="1" applyBorder="1" applyAlignment="1">
      <alignment horizontal="center" vertical="center" wrapText="1"/>
    </xf>
    <xf numFmtId="0" fontId="41" fillId="3" borderId="6" xfId="1" applyFont="1" applyFill="1" applyBorder="1" applyAlignment="1">
      <alignment horizontal="center" vertical="center" wrapText="1"/>
    </xf>
    <xf numFmtId="0" fontId="41" fillId="3" borderId="8" xfId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/>
    </xf>
    <xf numFmtId="0" fontId="10" fillId="5" borderId="29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43" fillId="5" borderId="5" xfId="3" applyFont="1" applyFill="1" applyBorder="1" applyAlignment="1">
      <alignment horizontal="center" vertical="center" wrapText="1"/>
    </xf>
    <xf numFmtId="0" fontId="43" fillId="5" borderId="6" xfId="3" applyFont="1" applyFill="1" applyBorder="1" applyAlignment="1">
      <alignment horizontal="center" vertical="center" wrapText="1"/>
    </xf>
    <xf numFmtId="0" fontId="43" fillId="5" borderId="8" xfId="3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42" fillId="2" borderId="7" xfId="0" applyFont="1" applyFill="1" applyBorder="1" applyAlignment="1">
      <alignment horizontal="left" vertical="center" wrapText="1"/>
    </xf>
    <xf numFmtId="0" fontId="42" fillId="2" borderId="14" xfId="0" applyFont="1" applyFill="1" applyBorder="1" applyAlignment="1">
      <alignment horizontal="left" vertical="center" wrapText="1"/>
    </xf>
    <xf numFmtId="0" fontId="42" fillId="2" borderId="21" xfId="0" applyFont="1" applyFill="1" applyBorder="1" applyAlignment="1">
      <alignment horizontal="left" vertical="center" wrapText="1"/>
    </xf>
    <xf numFmtId="0" fontId="42" fillId="2" borderId="22" xfId="0" applyFont="1" applyFill="1" applyBorder="1" applyAlignment="1">
      <alignment horizontal="left" vertical="center" wrapText="1"/>
    </xf>
    <xf numFmtId="0" fontId="42" fillId="0" borderId="5" xfId="3" applyFont="1" applyBorder="1" applyAlignment="1">
      <alignment horizontal="left" vertical="center" wrapText="1"/>
    </xf>
    <xf numFmtId="0" fontId="42" fillId="0" borderId="8" xfId="3" applyFont="1" applyBorder="1" applyAlignment="1">
      <alignment horizontal="left" vertical="center" wrapText="1"/>
    </xf>
    <xf numFmtId="165" fontId="11" fillId="0" borderId="3" xfId="0" applyNumberFormat="1" applyFont="1" applyBorder="1" applyAlignment="1">
      <alignment horizontal="center" vertical="center"/>
    </xf>
    <xf numFmtId="165" fontId="11" fillId="0" borderId="4" xfId="0" applyNumberFormat="1" applyFont="1" applyBorder="1" applyAlignment="1">
      <alignment horizontal="center" vertical="center"/>
    </xf>
    <xf numFmtId="0" fontId="42" fillId="3" borderId="5" xfId="1" applyFont="1" applyFill="1" applyBorder="1" applyAlignment="1">
      <alignment horizontal="center" vertical="center" wrapText="1"/>
    </xf>
    <xf numFmtId="0" fontId="42" fillId="3" borderId="6" xfId="1" applyFont="1" applyFill="1" applyBorder="1" applyAlignment="1">
      <alignment horizontal="center" vertical="center" wrapText="1"/>
    </xf>
    <xf numFmtId="0" fontId="42" fillId="3" borderId="8" xfId="1" applyFont="1" applyFill="1" applyBorder="1" applyAlignment="1">
      <alignment horizontal="center" vertical="center" wrapText="1"/>
    </xf>
    <xf numFmtId="165" fontId="47" fillId="0" borderId="3" xfId="0" applyNumberFormat="1" applyFont="1" applyBorder="1" applyAlignment="1">
      <alignment horizontal="center" vertical="center"/>
    </xf>
    <xf numFmtId="165" fontId="47" fillId="0" borderId="4" xfId="0" applyNumberFormat="1" applyFont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48" fillId="10" borderId="5" xfId="0" applyFont="1" applyFill="1" applyBorder="1" applyAlignment="1">
      <alignment horizontal="left" vertical="center"/>
    </xf>
    <xf numFmtId="0" fontId="48" fillId="10" borderId="6" xfId="0" applyFont="1" applyFill="1" applyBorder="1" applyAlignment="1">
      <alignment horizontal="left" vertical="center"/>
    </xf>
    <xf numFmtId="0" fontId="48" fillId="10" borderId="8" xfId="0" applyFont="1" applyFill="1" applyBorder="1" applyAlignment="1">
      <alignment horizontal="left" vertical="center"/>
    </xf>
    <xf numFmtId="0" fontId="48" fillId="5" borderId="7" xfId="0" applyFont="1" applyFill="1" applyBorder="1" applyAlignment="1">
      <alignment horizontal="center" vertical="center"/>
    </xf>
    <xf numFmtId="0" fontId="48" fillId="5" borderId="29" xfId="0" applyFont="1" applyFill="1" applyBorder="1" applyAlignment="1">
      <alignment horizontal="center" vertical="center"/>
    </xf>
    <xf numFmtId="0" fontId="48" fillId="5" borderId="14" xfId="0" applyFont="1" applyFill="1" applyBorder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89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04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5" fillId="0" borderId="20" xfId="0" applyFont="1" applyBorder="1" applyAlignment="1">
      <alignment horizontal="left" vertical="center" wrapText="1"/>
    </xf>
    <xf numFmtId="0" fontId="80" fillId="0" borderId="0" xfId="0" applyFont="1" applyAlignment="1">
      <alignment horizontal="center" vertical="center" wrapText="1"/>
    </xf>
    <xf numFmtId="0" fontId="81" fillId="0" borderId="0" xfId="0" applyFont="1" applyAlignment="1">
      <alignment horizontal="center" vertical="center"/>
    </xf>
    <xf numFmtId="0" fontId="105" fillId="0" borderId="0" xfId="0" applyFont="1" applyAlignment="1">
      <alignment horizontal="center" vertical="center"/>
    </xf>
    <xf numFmtId="0" fontId="83" fillId="0" borderId="0" xfId="0" applyFont="1" applyAlignment="1">
      <alignment horizontal="left" vertical="center" wrapText="1"/>
    </xf>
    <xf numFmtId="0" fontId="46" fillId="0" borderId="0" xfId="0" applyFont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165" fontId="21" fillId="0" borderId="3" xfId="0" applyNumberFormat="1" applyFont="1" applyBorder="1" applyAlignment="1">
      <alignment horizontal="center" vertical="center"/>
    </xf>
    <xf numFmtId="165" fontId="21" fillId="0" borderId="9" xfId="0" applyNumberFormat="1" applyFont="1" applyBorder="1" applyAlignment="1">
      <alignment horizontal="center" vertical="center"/>
    </xf>
    <xf numFmtId="165" fontId="21" fillId="0" borderId="4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9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right" vertical="center" textRotation="90"/>
    </xf>
    <xf numFmtId="0" fontId="14" fillId="0" borderId="9" xfId="0" applyFont="1" applyBorder="1" applyAlignment="1">
      <alignment horizontal="right" vertical="center" textRotation="90"/>
    </xf>
    <xf numFmtId="0" fontId="14" fillId="0" borderId="4" xfId="0" applyFont="1" applyBorder="1" applyAlignment="1">
      <alignment horizontal="right" vertical="center" textRotation="90"/>
    </xf>
    <xf numFmtId="165" fontId="18" fillId="11" borderId="5" xfId="0" applyNumberFormat="1" applyFont="1" applyFill="1" applyBorder="1" applyAlignment="1">
      <alignment horizontal="left" vertical="center"/>
    </xf>
    <xf numFmtId="165" fontId="18" fillId="11" borderId="6" xfId="0" applyNumberFormat="1" applyFont="1" applyFill="1" applyBorder="1" applyAlignment="1">
      <alignment horizontal="left" vertical="center"/>
    </xf>
    <xf numFmtId="165" fontId="18" fillId="11" borderId="8" xfId="0" applyNumberFormat="1" applyFont="1" applyFill="1" applyBorder="1" applyAlignment="1">
      <alignment horizontal="left" vertical="center"/>
    </xf>
    <xf numFmtId="0" fontId="21" fillId="2" borderId="3" xfId="0" applyFont="1" applyFill="1" applyBorder="1" applyAlignment="1">
      <alignment horizontal="center" vertical="center" textRotation="90" wrapText="1"/>
    </xf>
    <xf numFmtId="0" fontId="21" fillId="2" borderId="9" xfId="0" applyFont="1" applyFill="1" applyBorder="1" applyAlignment="1">
      <alignment horizontal="center" vertical="center" textRotation="90" wrapText="1"/>
    </xf>
    <xf numFmtId="0" fontId="21" fillId="2" borderId="4" xfId="0" applyFont="1" applyFill="1" applyBorder="1" applyAlignment="1">
      <alignment horizontal="center" vertical="center" textRotation="90" wrapText="1"/>
    </xf>
    <xf numFmtId="0" fontId="22" fillId="0" borderId="3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0" fontId="22" fillId="2" borderId="37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textRotation="90"/>
    </xf>
    <xf numFmtId="0" fontId="14" fillId="0" borderId="9" xfId="0" applyFont="1" applyBorder="1" applyAlignment="1">
      <alignment horizontal="center" vertical="center" textRotation="90"/>
    </xf>
    <xf numFmtId="49" fontId="0" fillId="11" borderId="5" xfId="0" applyNumberFormat="1" applyFill="1" applyBorder="1" applyAlignment="1">
      <alignment horizontal="left" vertical="center"/>
    </xf>
    <xf numFmtId="49" fontId="0" fillId="11" borderId="6" xfId="0" applyNumberFormat="1" applyFill="1" applyBorder="1" applyAlignment="1">
      <alignment horizontal="left" vertical="center"/>
    </xf>
    <xf numFmtId="49" fontId="0" fillId="11" borderId="8" xfId="0" applyNumberFormat="1" applyFill="1" applyBorder="1" applyAlignment="1">
      <alignment horizontal="left" vertical="center"/>
    </xf>
    <xf numFmtId="0" fontId="14" fillId="0" borderId="4" xfId="0" applyFont="1" applyBorder="1" applyAlignment="1">
      <alignment horizontal="center" vertical="center" textRotation="90"/>
    </xf>
    <xf numFmtId="0" fontId="14" fillId="0" borderId="1" xfId="0" applyFont="1" applyBorder="1" applyAlignment="1">
      <alignment horizontal="right" vertical="center" textRotation="90"/>
    </xf>
    <xf numFmtId="0" fontId="21" fillId="2" borderId="1" xfId="0" applyFont="1" applyFill="1" applyBorder="1" applyAlignment="1">
      <alignment horizontal="center" vertical="center" textRotation="90" wrapText="1"/>
    </xf>
    <xf numFmtId="0" fontId="22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65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165" fontId="10" fillId="13" borderId="5" xfId="0" applyNumberFormat="1" applyFont="1" applyFill="1" applyBorder="1" applyAlignment="1">
      <alignment horizontal="left" vertical="center" wrapText="1"/>
    </xf>
    <xf numFmtId="165" fontId="10" fillId="13" borderId="6" xfId="0" applyNumberFormat="1" applyFont="1" applyFill="1" applyBorder="1" applyAlignment="1">
      <alignment horizontal="left" vertical="center" wrapText="1"/>
    </xf>
    <xf numFmtId="165" fontId="10" fillId="13" borderId="8" xfId="0" applyNumberFormat="1" applyFont="1" applyFill="1" applyBorder="1" applyAlignment="1">
      <alignment horizontal="left" vertical="center" wrapText="1"/>
    </xf>
    <xf numFmtId="0" fontId="9" fillId="13" borderId="5" xfId="0" applyFont="1" applyFill="1" applyBorder="1" applyAlignment="1">
      <alignment horizontal="left" vertical="center"/>
    </xf>
    <xf numFmtId="0" fontId="9" fillId="13" borderId="6" xfId="0" applyFont="1" applyFill="1" applyBorder="1" applyAlignment="1">
      <alignment horizontal="left" vertical="center"/>
    </xf>
    <xf numFmtId="0" fontId="9" fillId="13" borderId="8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0" xfId="0" applyFont="1" applyAlignment="1">
      <alignment horizontal="left" vertical="center"/>
    </xf>
    <xf numFmtId="165" fontId="10" fillId="12" borderId="5" xfId="0" applyNumberFormat="1" applyFont="1" applyFill="1" applyBorder="1" applyAlignment="1">
      <alignment horizontal="left" vertical="center" wrapText="1"/>
    </xf>
    <xf numFmtId="165" fontId="10" fillId="12" borderId="6" xfId="0" applyNumberFormat="1" applyFont="1" applyFill="1" applyBorder="1" applyAlignment="1">
      <alignment horizontal="left" vertical="center" wrapText="1"/>
    </xf>
    <xf numFmtId="165" fontId="10" fillId="12" borderId="8" xfId="0" applyNumberFormat="1" applyFont="1" applyFill="1" applyBorder="1" applyAlignment="1">
      <alignment horizontal="left" vertical="center" wrapText="1"/>
    </xf>
    <xf numFmtId="0" fontId="0" fillId="11" borderId="5" xfId="0" applyFill="1" applyBorder="1" applyAlignment="1">
      <alignment horizontal="left" vertical="center"/>
    </xf>
    <xf numFmtId="0" fontId="0" fillId="11" borderId="6" xfId="0" applyFill="1" applyBorder="1" applyAlignment="1">
      <alignment horizontal="left" vertical="center"/>
    </xf>
    <xf numFmtId="0" fontId="0" fillId="11" borderId="8" xfId="0" applyFill="1" applyBorder="1" applyAlignment="1">
      <alignment horizontal="left" vertical="center"/>
    </xf>
    <xf numFmtId="49" fontId="0" fillId="11" borderId="20" xfId="0" applyNumberFormat="1" applyFill="1" applyBorder="1" applyAlignment="1">
      <alignment horizontal="left" vertical="center"/>
    </xf>
    <xf numFmtId="49" fontId="0" fillId="11" borderId="22" xfId="0" applyNumberFormat="1" applyFill="1" applyBorder="1" applyAlignment="1">
      <alignment horizontal="left" vertical="center"/>
    </xf>
  </cellXfs>
  <cellStyles count="43">
    <cellStyle name="Dziesiętny" xfId="5" builtinId="3"/>
    <cellStyle name="Dziesiętny 2" xfId="8" xr:uid="{00000000-0005-0000-0000-000001000000}"/>
    <cellStyle name="Dziesiętny 2 2" xfId="14" xr:uid="{00000000-0005-0000-0000-000002000000}"/>
    <cellStyle name="Dziesiętny 3" xfId="11" xr:uid="{00000000-0005-0000-0000-000003000000}"/>
    <cellStyle name="Normalny" xfId="0" builtinId="0"/>
    <cellStyle name="Normalny 2" xfId="1" xr:uid="{00000000-0005-0000-0000-000005000000}"/>
    <cellStyle name="Normalny 2 2" xfId="4" xr:uid="{00000000-0005-0000-0000-000006000000}"/>
    <cellStyle name="Normalny 2 2 2" xfId="7" xr:uid="{00000000-0005-0000-0000-000007000000}"/>
    <cellStyle name="Normalny 2 2 2 2" xfId="13" xr:uid="{00000000-0005-0000-0000-000008000000}"/>
    <cellStyle name="Normalny 2 2 2 2 2" xfId="26" xr:uid="{00000000-0005-0000-0000-000009000000}"/>
    <cellStyle name="Normalny 2 2 2 2 3" xfId="38" xr:uid="{00000000-0005-0000-0000-00000A000000}"/>
    <cellStyle name="Normalny 2 2 2 3" xfId="18" xr:uid="{00000000-0005-0000-0000-00000B000000}"/>
    <cellStyle name="Normalny 2 2 2 3 2" xfId="30" xr:uid="{00000000-0005-0000-0000-00000C000000}"/>
    <cellStyle name="Normalny 2 2 2 3 3" xfId="42" xr:uid="{00000000-0005-0000-0000-00000D000000}"/>
    <cellStyle name="Normalny 2 2 2 4" xfId="22" xr:uid="{00000000-0005-0000-0000-00000E000000}"/>
    <cellStyle name="Normalny 2 2 2 5" xfId="34" xr:uid="{00000000-0005-0000-0000-00000F000000}"/>
    <cellStyle name="Normalny 2 2 3" xfId="10" xr:uid="{00000000-0005-0000-0000-000010000000}"/>
    <cellStyle name="Normalny 2 2 3 2" xfId="24" xr:uid="{00000000-0005-0000-0000-000011000000}"/>
    <cellStyle name="Normalny 2 2 3 3" xfId="36" xr:uid="{00000000-0005-0000-0000-000012000000}"/>
    <cellStyle name="Normalny 2 2 4" xfId="16" xr:uid="{00000000-0005-0000-0000-000013000000}"/>
    <cellStyle name="Normalny 2 2 4 2" xfId="28" xr:uid="{00000000-0005-0000-0000-000014000000}"/>
    <cellStyle name="Normalny 2 2 4 3" xfId="40" xr:uid="{00000000-0005-0000-0000-000015000000}"/>
    <cellStyle name="Normalny 2 2 5" xfId="20" xr:uid="{00000000-0005-0000-0000-000016000000}"/>
    <cellStyle name="Normalny 2 2 6" xfId="32" xr:uid="{00000000-0005-0000-0000-000017000000}"/>
    <cellStyle name="Normalny 2 3" xfId="6" xr:uid="{00000000-0005-0000-0000-000018000000}"/>
    <cellStyle name="Normalny 2 3 2" xfId="12" xr:uid="{00000000-0005-0000-0000-000019000000}"/>
    <cellStyle name="Normalny 2 3 2 2" xfId="25" xr:uid="{00000000-0005-0000-0000-00001A000000}"/>
    <cellStyle name="Normalny 2 3 2 3" xfId="37" xr:uid="{00000000-0005-0000-0000-00001B000000}"/>
    <cellStyle name="Normalny 2 3 3" xfId="17" xr:uid="{00000000-0005-0000-0000-00001C000000}"/>
    <cellStyle name="Normalny 2 3 3 2" xfId="29" xr:uid="{00000000-0005-0000-0000-00001D000000}"/>
    <cellStyle name="Normalny 2 3 3 3" xfId="41" xr:uid="{00000000-0005-0000-0000-00001E000000}"/>
    <cellStyle name="Normalny 2 3 4" xfId="21" xr:uid="{00000000-0005-0000-0000-00001F000000}"/>
    <cellStyle name="Normalny 2 3 5" xfId="33" xr:uid="{00000000-0005-0000-0000-000020000000}"/>
    <cellStyle name="Normalny 2 4" xfId="9" xr:uid="{00000000-0005-0000-0000-000021000000}"/>
    <cellStyle name="Normalny 2 4 2" xfId="23" xr:uid="{00000000-0005-0000-0000-000022000000}"/>
    <cellStyle name="Normalny 2 4 3" xfId="35" xr:uid="{00000000-0005-0000-0000-000023000000}"/>
    <cellStyle name="Normalny 2 5" xfId="15" xr:uid="{00000000-0005-0000-0000-000024000000}"/>
    <cellStyle name="Normalny 2 5 2" xfId="27" xr:uid="{00000000-0005-0000-0000-000025000000}"/>
    <cellStyle name="Normalny 2 5 3" xfId="39" xr:uid="{00000000-0005-0000-0000-000026000000}"/>
    <cellStyle name="Normalny 2 6" xfId="19" xr:uid="{00000000-0005-0000-0000-000027000000}"/>
    <cellStyle name="Normalny 2 7" xfId="31" xr:uid="{00000000-0005-0000-0000-000028000000}"/>
    <cellStyle name="Normalny 3" xfId="3" xr:uid="{00000000-0005-0000-0000-000029000000}"/>
    <cellStyle name="Normalny 4" xfId="2" xr:uid="{00000000-0005-0000-0000-00002A000000}"/>
  </cellStyles>
  <dxfs count="0"/>
  <tableStyles count="0" defaultTableStyle="TableStyleMedium2" defaultPivotStyle="PivotStyleLight16"/>
  <colors>
    <mruColors>
      <color rgb="FFE2E2E2"/>
      <color rgb="FFD2E8FF"/>
      <color rgb="FFC4C4C4"/>
      <color rgb="FFFDFECA"/>
      <color rgb="FFFFF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257175</xdr:colOff>
      <xdr:row>0</xdr:row>
      <xdr:rowOff>133350</xdr:rowOff>
    </xdr:from>
    <xdr:to>
      <xdr:col>25</xdr:col>
      <xdr:colOff>430141</xdr:colOff>
      <xdr:row>1</xdr:row>
      <xdr:rowOff>303638</xdr:rowOff>
    </xdr:to>
    <xdr:sp macro="" textlink="">
      <xdr:nvSpPr>
        <xdr:cNvPr id="3300" name="Text Box 3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>
          <a:spLocks noChangeArrowheads="1"/>
        </xdr:cNvSpPr>
      </xdr:nvSpPr>
      <xdr:spPr bwMode="auto">
        <a:xfrm>
          <a:off x="11963400" y="133350"/>
          <a:ext cx="8763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11</xdr:col>
      <xdr:colOff>500064</xdr:colOff>
      <xdr:row>62</xdr:row>
      <xdr:rowOff>246256</xdr:rowOff>
    </xdr:from>
    <xdr:ext cx="5568058" cy="1405518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H="1">
          <a:off x="10043649" y="19045354"/>
          <a:ext cx="5568058" cy="1405518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200" b="1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Moduł: Komunikacja medyczna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Przedmioty: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chemeClr val="tx1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1. Psychologia lekarska (10 godzin CSM) - Grupa D</a:t>
          </a:r>
        </a:p>
      </xdr:txBody>
    </xdr:sp>
    <xdr:clientData/>
  </xdr:oneCellAnchor>
  <xdr:twoCellAnchor>
    <xdr:from>
      <xdr:col>26</xdr:col>
      <xdr:colOff>333375</xdr:colOff>
      <xdr:row>0</xdr:row>
      <xdr:rowOff>47625</xdr:rowOff>
    </xdr:from>
    <xdr:to>
      <xdr:col>30</xdr:col>
      <xdr:colOff>631031</xdr:colOff>
      <xdr:row>1</xdr:row>
      <xdr:rowOff>139389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7246058" y="47625"/>
          <a:ext cx="2609211" cy="5215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pl-PL" sz="900">
              <a:solidFill>
                <a:schemeClr val="tx1"/>
              </a:solidFill>
              <a:latin typeface="+mn-lt"/>
              <a:ea typeface="+mn-ea"/>
              <a:cs typeface="+mn-cs"/>
            </a:rPr>
            <a:t>Obowiązuje dla kształcenia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900">
              <a:solidFill>
                <a:schemeClr val="tx1"/>
              </a:solidFill>
              <a:latin typeface="+mn-lt"/>
              <a:ea typeface="+mn-ea"/>
              <a:cs typeface="+mn-cs"/>
            </a:rPr>
            <a:t>od roku akademickiego </a:t>
          </a:r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2025/2026</a:t>
          </a:r>
          <a:endParaRPr lang="en-US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23</xdr:col>
      <xdr:colOff>174237</xdr:colOff>
      <xdr:row>0</xdr:row>
      <xdr:rowOff>425139</xdr:rowOff>
    </xdr:from>
    <xdr:to>
      <xdr:col>31</xdr:col>
      <xdr:colOff>69694</xdr:colOff>
      <xdr:row>4</xdr:row>
      <xdr:rowOff>-1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425853" y="425139"/>
          <a:ext cx="4518567" cy="957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Rozporządzenie Ministra Edukacji i Nauki z dnia</a:t>
          </a:r>
          <a:r>
            <a:rPr lang="pl-PL" sz="1100" baseline="0"/>
            <a:t> 29  września</a:t>
          </a:r>
          <a:r>
            <a:rPr lang="pl-PL" sz="1100"/>
            <a:t> 2023 r. w sprawie standardów kształcenia przygotowującego do wykonywania zawodu lekarza, lekarza dentysty, farmaceuty, pielęgniarki, położnej, diagnosty laboratoryjnego, fizjoterapeuty i ratownika medycznego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93133</xdr:colOff>
      <xdr:row>0</xdr:row>
      <xdr:rowOff>112184</xdr:rowOff>
    </xdr:from>
    <xdr:ext cx="6299200" cy="60901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3133" y="112184"/>
          <a:ext cx="629920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l-PL" sz="1100" b="1"/>
            <a:t>Załacznik do</a:t>
          </a:r>
          <a:r>
            <a:rPr lang="pl-PL" sz="1100" b="1" baseline="0"/>
            <a:t> </a:t>
          </a:r>
          <a:r>
            <a:rPr lang="pl-PL" sz="1100" b="1"/>
            <a:t>PLANU STUDIÓW STACJONARNYCH I  NIESTACJONARNYCH JEDNOLITYCH MAGISTERSKICH</a:t>
          </a:r>
        </a:p>
        <a:p>
          <a:r>
            <a:rPr lang="pl-PL" sz="1100" b="1"/>
            <a:t>KIERUNEK LEKARSKI</a:t>
          </a:r>
        </a:p>
        <a:p>
          <a:r>
            <a:rPr lang="pl-PL" sz="1100" b="1"/>
            <a:t>kształcenie</a:t>
          </a:r>
          <a:r>
            <a:rPr lang="pl-PL" sz="1100" b="1" baseline="0"/>
            <a:t> od roku akademickiego 2020/2021</a:t>
          </a:r>
          <a:endParaRPr lang="en-US" sz="1100" b="1"/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257175</xdr:colOff>
      <xdr:row>23</xdr:row>
      <xdr:rowOff>133350</xdr:rowOff>
    </xdr:from>
    <xdr:to>
      <xdr:col>45</xdr:col>
      <xdr:colOff>525391</xdr:colOff>
      <xdr:row>27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28822650" y="4200525"/>
          <a:ext cx="877816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257175</xdr:colOff>
      <xdr:row>0</xdr:row>
      <xdr:rowOff>133350</xdr:rowOff>
    </xdr:from>
    <xdr:to>
      <xdr:col>25</xdr:col>
      <xdr:colOff>525391</xdr:colOff>
      <xdr:row>2</xdr:row>
      <xdr:rowOff>57150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 bwMode="auto">
        <a:xfrm>
          <a:off x="16630650" y="133350"/>
          <a:ext cx="87781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219075</xdr:colOff>
      <xdr:row>1</xdr:row>
      <xdr:rowOff>285751</xdr:rowOff>
    </xdr:from>
    <xdr:to>
      <xdr:col>10</xdr:col>
      <xdr:colOff>431006</xdr:colOff>
      <xdr:row>3</xdr:row>
      <xdr:rowOff>76201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5705475" y="1133476"/>
          <a:ext cx="2717006" cy="476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pl-PL" sz="900">
              <a:solidFill>
                <a:schemeClr val="tx1"/>
              </a:solidFill>
              <a:latin typeface="+mn-lt"/>
              <a:ea typeface="+mn-ea"/>
              <a:cs typeface="+mn-cs"/>
            </a:rPr>
            <a:t>Obowiązuje dla kształcenia</a:t>
          </a:r>
        </a:p>
        <a:p>
          <a:pPr marL="0" indent="0" algn="ctr"/>
          <a:r>
            <a:rPr lang="pl-PL" sz="900">
              <a:solidFill>
                <a:schemeClr val="tx1"/>
              </a:solidFill>
              <a:latin typeface="+mn-lt"/>
              <a:ea typeface="+mn-ea"/>
              <a:cs typeface="+mn-cs"/>
            </a:rPr>
            <a:t>od roku akademickiego 2017/2018</a:t>
          </a:r>
          <a:endParaRPr lang="en-US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0</xdr:col>
      <xdr:colOff>0</xdr:colOff>
      <xdr:row>251</xdr:row>
      <xdr:rowOff>0</xdr:rowOff>
    </xdr:from>
    <xdr:ext cx="5915025" cy="942975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0" y="28965525"/>
          <a:ext cx="5915025" cy="94297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Rozporządzenie Ministra Nauki i Szkolnictwa Wyższego z dnia 9 maja 2012 roku w sprawie standardów kształcenia </a:t>
          </a:r>
          <a:endParaRPr kumimoji="0" lang="pl-PL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dla kierunku studiów: lekarskiego, lekarsko-dentystycznego, farmacji, pielęgniarstwa  (Dz. U.2012 poz. 631)</a:t>
          </a:r>
          <a:r>
            <a:rPr kumimoji="0" lang="pl-P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oraz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Rozporządzenie Ministra Nauki i Szkolnictwa Wyższego z dnia 17 listopada 2016 r.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zmieniające rozporządzenie w sprawie standardów kształcenia dla kierunków studiów: lekarskiego,  </a:t>
          </a:r>
          <a:endParaRPr kumimoji="0" lang="pl-PL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lekarsko-dentystycznego, farmacji, pielęgniarstwa i położnictwa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93133</xdr:colOff>
      <xdr:row>0</xdr:row>
      <xdr:rowOff>112184</xdr:rowOff>
    </xdr:from>
    <xdr:ext cx="6299200" cy="60901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93133" y="112184"/>
          <a:ext cx="6299200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l-PL" sz="1100" b="1"/>
            <a:t>Załacznik do</a:t>
          </a:r>
          <a:r>
            <a:rPr lang="pl-PL" sz="1100" b="1" baseline="0"/>
            <a:t> </a:t>
          </a:r>
          <a:r>
            <a:rPr lang="pl-PL" sz="1100" b="1"/>
            <a:t>PLANU STUDIÓW NIESTACJONARNYCH JEDNOLITYCH MAGISTERSKICH</a:t>
          </a:r>
        </a:p>
        <a:p>
          <a:r>
            <a:rPr lang="pl-PL" sz="1100" b="1"/>
            <a:t>KIERUNKE LEKARSKI</a:t>
          </a:r>
        </a:p>
        <a:p>
          <a:r>
            <a:rPr lang="pl-PL" sz="1100" b="1"/>
            <a:t>kształcenie</a:t>
          </a:r>
          <a:r>
            <a:rPr lang="pl-PL" sz="1100" b="1" baseline="0"/>
            <a:t> od roku akademickiego 2017/2018</a:t>
          </a:r>
          <a:endParaRPr lang="en-US" sz="1100" b="1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449942</xdr:colOff>
      <xdr:row>1</xdr:row>
      <xdr:rowOff>201385</xdr:rowOff>
    </xdr:from>
    <xdr:to>
      <xdr:col>31</xdr:col>
      <xdr:colOff>43584</xdr:colOff>
      <xdr:row>2</xdr:row>
      <xdr:rowOff>225198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6835210" y="745671"/>
          <a:ext cx="863642" cy="5680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257175</xdr:colOff>
      <xdr:row>0</xdr:row>
      <xdr:rowOff>133350</xdr:rowOff>
    </xdr:from>
    <xdr:to>
      <xdr:col>26</xdr:col>
      <xdr:colOff>146205</xdr:colOff>
      <xdr:row>0</xdr:row>
      <xdr:rowOff>438150</xdr:rowOff>
    </xdr:to>
    <xdr:sp macro="" textlink="">
      <xdr:nvSpPr>
        <xdr:cNvPr id="7" name="Text Box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5411450" y="133350"/>
          <a:ext cx="87781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257175</xdr:colOff>
      <xdr:row>0</xdr:row>
      <xdr:rowOff>133350</xdr:rowOff>
    </xdr:from>
    <xdr:to>
      <xdr:col>26</xdr:col>
      <xdr:colOff>146206</xdr:colOff>
      <xdr:row>0</xdr:row>
      <xdr:rowOff>438150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>
          <a:spLocks noChangeArrowheads="1"/>
        </xdr:cNvSpPr>
      </xdr:nvSpPr>
      <xdr:spPr bwMode="auto">
        <a:xfrm>
          <a:off x="15887700" y="133350"/>
          <a:ext cx="877817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26</xdr:col>
      <xdr:colOff>419553</xdr:colOff>
      <xdr:row>0</xdr:row>
      <xdr:rowOff>22679</xdr:rowOff>
    </xdr:from>
    <xdr:to>
      <xdr:col>31</xdr:col>
      <xdr:colOff>283482</xdr:colOff>
      <xdr:row>1</xdr:row>
      <xdr:rowOff>79375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5296696" y="22679"/>
          <a:ext cx="2460625" cy="60098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Obowiązuje dla kształcenia</a:t>
          </a:r>
          <a:endParaRPr lang="pl-PL" sz="900">
            <a:effectLst/>
          </a:endParaRPr>
        </a:p>
        <a:p>
          <a:pPr eaLnBrk="1" fontAlgn="auto" latinLnBrk="0" hangingPunct="1"/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od roku akademickiego 2025/2026</a:t>
          </a:r>
          <a:endParaRPr lang="pl-PL" sz="900">
            <a:effectLst/>
          </a:endParaRPr>
        </a:p>
        <a:p>
          <a:pPr marL="0" indent="0" algn="ctr"/>
          <a:endParaRPr lang="en-US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25</xdr:col>
      <xdr:colOff>98425</xdr:colOff>
      <xdr:row>0</xdr:row>
      <xdr:rowOff>530224</xdr:rowOff>
    </xdr:from>
    <xdr:to>
      <xdr:col>33</xdr:col>
      <xdr:colOff>364760</xdr:colOff>
      <xdr:row>2</xdr:row>
      <xdr:rowOff>398800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19E9D935-F1C0-48AF-BD03-DDCBCF66F06A}"/>
            </a:ext>
          </a:extLst>
        </xdr:cNvPr>
        <xdr:cNvSpPr txBox="1"/>
      </xdr:nvSpPr>
      <xdr:spPr>
        <a:xfrm>
          <a:off x="14714764" y="530224"/>
          <a:ext cx="4518567" cy="957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Rozporządzenie Ministra Edukacji i Nauki z dnia</a:t>
          </a:r>
          <a:r>
            <a:rPr lang="pl-PL" sz="1100" baseline="0"/>
            <a:t> 29  września</a:t>
          </a:r>
          <a:r>
            <a:rPr lang="pl-PL" sz="1100"/>
            <a:t> 2023 r. w sprawie standardów kształcenia przygotowującego do wykonywania zawodu lekarza, lekarza dentysty, farmaceuty, pielęgniarki, położnej, diagnosty laboratoryjnego, fizjoterapeuty i ratownika medycznego</a:t>
          </a:r>
        </a:p>
      </xdr:txBody>
    </xdr:sp>
    <xdr:clientData/>
  </xdr:twoCellAnchor>
  <xdr:oneCellAnchor>
    <xdr:from>
      <xdr:col>12</xdr:col>
      <xdr:colOff>28575</xdr:colOff>
      <xdr:row>79</xdr:row>
      <xdr:rowOff>57150</xdr:rowOff>
    </xdr:from>
    <xdr:ext cx="5568058" cy="1405518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717CD3DC-D6CB-472A-A27F-DFDD7FFF3F06}"/>
            </a:ext>
          </a:extLst>
        </xdr:cNvPr>
        <xdr:cNvSpPr txBox="1"/>
      </xdr:nvSpPr>
      <xdr:spPr>
        <a:xfrm flipH="1">
          <a:off x="10553700" y="22083713"/>
          <a:ext cx="5568058" cy="1405518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Moduł: Komunikacja medyczna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Przedmioty: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1. Komunikacja z pacjentem i jego rodziną (10 godzin CSM) - Grupa D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257175</xdr:colOff>
      <xdr:row>0</xdr:row>
      <xdr:rowOff>133350</xdr:rowOff>
    </xdr:from>
    <xdr:to>
      <xdr:col>26</xdr:col>
      <xdr:colOff>18185</xdr:colOff>
      <xdr:row>1</xdr:row>
      <xdr:rowOff>338137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3253025" y="133350"/>
          <a:ext cx="865910" cy="309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133350</xdr:rowOff>
    </xdr:from>
    <xdr:to>
      <xdr:col>25</xdr:col>
      <xdr:colOff>222972</xdr:colOff>
      <xdr:row>0</xdr:row>
      <xdr:rowOff>438150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>
          <a:spLocks noChangeArrowheads="1"/>
        </xdr:cNvSpPr>
      </xdr:nvSpPr>
      <xdr:spPr bwMode="auto">
        <a:xfrm>
          <a:off x="14154150" y="133350"/>
          <a:ext cx="87781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133350</xdr:rowOff>
    </xdr:from>
    <xdr:to>
      <xdr:col>25</xdr:col>
      <xdr:colOff>222973</xdr:colOff>
      <xdr:row>0</xdr:row>
      <xdr:rowOff>438150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 txBox="1">
          <a:spLocks noChangeArrowheads="1"/>
        </xdr:cNvSpPr>
      </xdr:nvSpPr>
      <xdr:spPr bwMode="auto">
        <a:xfrm>
          <a:off x="14154150" y="133350"/>
          <a:ext cx="877817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61802</xdr:colOff>
      <xdr:row>0</xdr:row>
      <xdr:rowOff>22151</xdr:rowOff>
    </xdr:from>
    <xdr:to>
      <xdr:col>31</xdr:col>
      <xdr:colOff>59808</xdr:colOff>
      <xdr:row>1</xdr:row>
      <xdr:rowOff>22151</xdr:rowOff>
    </xdr:to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5611918" y="22151"/>
          <a:ext cx="3021640" cy="4540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Obowiązuje dla kształcenia</a:t>
          </a:r>
          <a:endParaRPr lang="en-US">
            <a:effectLst/>
          </a:endParaRPr>
        </a:p>
        <a:p>
          <a:pPr eaLnBrk="1" fontAlgn="auto" latinLnBrk="0" hangingPunct="1"/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od roku akademickiego 2025/2026</a:t>
          </a:r>
          <a:endParaRPr lang="en-US">
            <a:effectLst/>
          </a:endParaRPr>
        </a:p>
        <a:p>
          <a:pPr marL="0" indent="0" algn="ctr"/>
          <a:endParaRPr lang="en-US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28</xdr:col>
      <xdr:colOff>449942</xdr:colOff>
      <xdr:row>2</xdr:row>
      <xdr:rowOff>201385</xdr:rowOff>
    </xdr:from>
    <xdr:to>
      <xdr:col>30</xdr:col>
      <xdr:colOff>138834</xdr:colOff>
      <xdr:row>4</xdr:row>
      <xdr:rowOff>53748</xdr:rowOff>
    </xdr:to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>
          <a:spLocks noChangeArrowheads="1"/>
        </xdr:cNvSpPr>
      </xdr:nvSpPr>
      <xdr:spPr bwMode="auto">
        <a:xfrm>
          <a:off x="16851992" y="744310"/>
          <a:ext cx="860467" cy="5667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25</xdr:col>
      <xdr:colOff>419553</xdr:colOff>
      <xdr:row>1</xdr:row>
      <xdr:rowOff>22679</xdr:rowOff>
    </xdr:from>
    <xdr:to>
      <xdr:col>30</xdr:col>
      <xdr:colOff>283482</xdr:colOff>
      <xdr:row>2</xdr:row>
      <xdr:rowOff>79375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15478578" y="22679"/>
          <a:ext cx="2473779" cy="5996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endParaRPr lang="en-US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24</xdr:col>
      <xdr:colOff>0</xdr:colOff>
      <xdr:row>1</xdr:row>
      <xdr:rowOff>188285</xdr:rowOff>
    </xdr:from>
    <xdr:to>
      <xdr:col>32</xdr:col>
      <xdr:colOff>21881</xdr:colOff>
      <xdr:row>3</xdr:row>
      <xdr:rowOff>237234</xdr:rowOff>
    </xdr:to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D81E1406-8DCC-479D-BB52-582E8700DB80}"/>
            </a:ext>
          </a:extLst>
        </xdr:cNvPr>
        <xdr:cNvSpPr txBox="1"/>
      </xdr:nvSpPr>
      <xdr:spPr>
        <a:xfrm>
          <a:off x="14896657" y="642384"/>
          <a:ext cx="4518567" cy="957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Rozporządzenie Ministra Edukacji i Nauki z dnia</a:t>
          </a:r>
          <a:r>
            <a:rPr lang="pl-PL" sz="1100" baseline="0"/>
            <a:t> 29  września</a:t>
          </a:r>
          <a:r>
            <a:rPr lang="pl-PL" sz="1100"/>
            <a:t> 2023 r. w sprawie standardów kształcenia przygotowującego do wykonywania zawodu lekarza, lekarza dentysty, farmaceuty, pielęgniarki, położnej, diagnosty laboratoryjnego, fizjoterapeuty i ratownika medycznego</a:t>
          </a:r>
        </a:p>
      </xdr:txBody>
    </xdr:sp>
    <xdr:clientData/>
  </xdr:twoCellAnchor>
  <xdr:oneCellAnchor>
    <xdr:from>
      <xdr:col>10</xdr:col>
      <xdr:colOff>0</xdr:colOff>
      <xdr:row>62</xdr:row>
      <xdr:rowOff>0</xdr:rowOff>
    </xdr:from>
    <xdr:ext cx="5568058" cy="1405518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AA1B248-4D2E-42DA-BFBB-61E40CE49E8E}"/>
            </a:ext>
          </a:extLst>
        </xdr:cNvPr>
        <xdr:cNvSpPr txBox="1"/>
      </xdr:nvSpPr>
      <xdr:spPr>
        <a:xfrm flipH="1">
          <a:off x="8922488" y="19687953"/>
          <a:ext cx="5568058" cy="1405518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Moduł: Komunikacja medyczna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0" i="0" baseline="0" noProof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Przedmioty: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0" i="0" baseline="0" noProof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 Komunikacja medyczna w praktyce klinicznej (20 godzin CSM) - Grupa D</a:t>
          </a: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2. Pediatria (5 godzin CSM)-Grupa E</a:t>
          </a:r>
          <a:endParaRPr lang="pl-PL" sz="12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3.Choroby wewnętrzne (5 godzin CSM)-Grupa E</a:t>
          </a:r>
          <a:endParaRPr lang="pl-PL" sz="1200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4. Dermatologia i wenerologia (5 godzin CSM)-Grupa E</a:t>
          </a:r>
          <a:endParaRPr lang="pl-PL" sz="12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endParaRPr lang="pl-PL" sz="1200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Roboto" panose="02000000000000000000" pitchFamily="2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257175</xdr:colOff>
      <xdr:row>0</xdr:row>
      <xdr:rowOff>133350</xdr:rowOff>
    </xdr:from>
    <xdr:to>
      <xdr:col>25</xdr:col>
      <xdr:colOff>382517</xdr:colOff>
      <xdr:row>1</xdr:row>
      <xdr:rowOff>338137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43253025" y="133350"/>
          <a:ext cx="865910" cy="3095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25</xdr:col>
      <xdr:colOff>257175</xdr:colOff>
      <xdr:row>0</xdr:row>
      <xdr:rowOff>133350</xdr:rowOff>
    </xdr:from>
    <xdr:to>
      <xdr:col>27</xdr:col>
      <xdr:colOff>30091</xdr:colOff>
      <xdr:row>0</xdr:row>
      <xdr:rowOff>438150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15411450" y="133350"/>
          <a:ext cx="87781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133350</xdr:rowOff>
    </xdr:from>
    <xdr:to>
      <xdr:col>25</xdr:col>
      <xdr:colOff>130104</xdr:colOff>
      <xdr:row>1</xdr:row>
      <xdr:rowOff>347662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 bwMode="auto">
        <a:xfrm>
          <a:off x="15078075" y="133350"/>
          <a:ext cx="865910" cy="661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133350</xdr:rowOff>
    </xdr:from>
    <xdr:to>
      <xdr:col>25</xdr:col>
      <xdr:colOff>130104</xdr:colOff>
      <xdr:row>1</xdr:row>
      <xdr:rowOff>252412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 bwMode="auto">
        <a:xfrm>
          <a:off x="14820900" y="133350"/>
          <a:ext cx="868291" cy="566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133350</xdr:rowOff>
    </xdr:from>
    <xdr:to>
      <xdr:col>25</xdr:col>
      <xdr:colOff>142010</xdr:colOff>
      <xdr:row>0</xdr:row>
      <xdr:rowOff>438150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 bwMode="auto">
        <a:xfrm>
          <a:off x="14820900" y="133350"/>
          <a:ext cx="880197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133350</xdr:rowOff>
    </xdr:from>
    <xdr:to>
      <xdr:col>25</xdr:col>
      <xdr:colOff>142011</xdr:colOff>
      <xdr:row>0</xdr:row>
      <xdr:rowOff>438150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 bwMode="auto">
        <a:xfrm>
          <a:off x="14820900" y="133350"/>
          <a:ext cx="880198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26</xdr:col>
      <xdr:colOff>321469</xdr:colOff>
      <xdr:row>0</xdr:row>
      <xdr:rowOff>154780</xdr:rowOff>
    </xdr:from>
    <xdr:to>
      <xdr:col>30</xdr:col>
      <xdr:colOff>607219</xdr:colOff>
      <xdr:row>1</xdr:row>
      <xdr:rowOff>154780</xdr:rowOff>
    </xdr:to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16263938" y="154780"/>
          <a:ext cx="2643187" cy="54768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Obowiązuje dla kształcenia</a:t>
          </a:r>
          <a:endParaRPr lang="pl-PL" sz="900">
            <a:effectLst/>
          </a:endParaRPr>
        </a:p>
        <a:p>
          <a:pPr eaLnBrk="1" fontAlgn="auto" latinLnBrk="0" hangingPunct="1"/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od roku akademickiego 2025/2026</a:t>
          </a:r>
          <a:endParaRPr lang="pl-PL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22</xdr:col>
      <xdr:colOff>273844</xdr:colOff>
      <xdr:row>1</xdr:row>
      <xdr:rowOff>130969</xdr:rowOff>
    </xdr:from>
    <xdr:to>
      <xdr:col>30</xdr:col>
      <xdr:colOff>399005</xdr:colOff>
      <xdr:row>3</xdr:row>
      <xdr:rowOff>278491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2A349445-CB0E-45A5-9A8D-AAD5D5D085C0}"/>
            </a:ext>
          </a:extLst>
        </xdr:cNvPr>
        <xdr:cNvSpPr txBox="1"/>
      </xdr:nvSpPr>
      <xdr:spPr>
        <a:xfrm>
          <a:off x="14275594" y="583407"/>
          <a:ext cx="4518567" cy="957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Rozporządzenie Ministra Edukacji i Nauki z dnia</a:t>
          </a:r>
          <a:r>
            <a:rPr lang="pl-PL" sz="1100" baseline="0"/>
            <a:t> 29  września</a:t>
          </a:r>
          <a:r>
            <a:rPr lang="pl-PL" sz="1100"/>
            <a:t> 2023 r. w sprawie standardów kształcenia przygotowującego do wykonywania zawodu lekarza, lekarza dentysty, farmaceuty, pielęgniarki, położnej, diagnosty laboratoryjnego, fizjoterapeuty i ratownika medycznego</a:t>
          </a:r>
        </a:p>
      </xdr:txBody>
    </xdr:sp>
    <xdr:clientData/>
  </xdr:twoCellAnchor>
  <xdr:oneCellAnchor>
    <xdr:from>
      <xdr:col>10</xdr:col>
      <xdr:colOff>0</xdr:colOff>
      <xdr:row>55</xdr:row>
      <xdr:rowOff>266699</xdr:rowOff>
    </xdr:from>
    <xdr:ext cx="5568058" cy="2314575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893F7E84-BACC-45FD-8BD9-AE4688D48E1D}"/>
            </a:ext>
          </a:extLst>
        </xdr:cNvPr>
        <xdr:cNvSpPr txBox="1"/>
      </xdr:nvSpPr>
      <xdr:spPr>
        <a:xfrm flipH="1">
          <a:off x="9220200" y="16983074"/>
          <a:ext cx="5568058" cy="231457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Moduł: Komunikacja medyczna</a:t>
          </a:r>
          <a:endParaRPr lang="pl-PL" sz="1200" b="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Przedmioty:</a:t>
          </a:r>
          <a:endParaRPr lang="pl-PL" sz="1200" b="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 Onkologia (6 godzin CSM) - Grupa E</a:t>
          </a:r>
          <a:endParaRPr lang="pl-PL" sz="1200" b="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2. Psychiatria (5 godzin CSM) - Grupa E</a:t>
          </a:r>
          <a:endParaRPr lang="pl-PL" sz="1200" b="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3. Neurologia (6 godzin CSM)-Grupa E</a:t>
          </a:r>
          <a:endParaRPr lang="pl-PL" sz="1200" b="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4. Anestezjologia i intensywna terapia (12 godzin CSM) - Grupa F</a:t>
          </a:r>
          <a:endParaRPr lang="pl-PL" sz="1200" b="0">
            <a:solidFill>
              <a:sysClr val="windowText" lastClr="000000"/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257175</xdr:colOff>
      <xdr:row>0</xdr:row>
      <xdr:rowOff>133350</xdr:rowOff>
    </xdr:from>
    <xdr:to>
      <xdr:col>27</xdr:col>
      <xdr:colOff>192016</xdr:colOff>
      <xdr:row>0</xdr:row>
      <xdr:rowOff>438150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5411450" y="133350"/>
          <a:ext cx="87781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133350</xdr:rowOff>
    </xdr:from>
    <xdr:to>
      <xdr:col>25</xdr:col>
      <xdr:colOff>132486</xdr:colOff>
      <xdr:row>1</xdr:row>
      <xdr:rowOff>319087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4925675" y="133350"/>
          <a:ext cx="858767" cy="65246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257175</xdr:colOff>
      <xdr:row>0</xdr:row>
      <xdr:rowOff>133350</xdr:rowOff>
    </xdr:from>
    <xdr:to>
      <xdr:col>25</xdr:col>
      <xdr:colOff>392041</xdr:colOff>
      <xdr:row>0</xdr:row>
      <xdr:rowOff>442913</xdr:rowOff>
    </xdr:to>
    <xdr:sp macro="" textlink="">
      <xdr:nvSpPr>
        <xdr:cNvPr id="9" name="Text Box 3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5659100" y="133350"/>
          <a:ext cx="85876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133350</xdr:rowOff>
    </xdr:from>
    <xdr:to>
      <xdr:col>25</xdr:col>
      <xdr:colOff>137248</xdr:colOff>
      <xdr:row>1</xdr:row>
      <xdr:rowOff>328612</xdr:rowOff>
    </xdr:to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4668500" y="133350"/>
          <a:ext cx="863529" cy="6619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133350</xdr:rowOff>
    </xdr:from>
    <xdr:to>
      <xdr:col>25</xdr:col>
      <xdr:colOff>137248</xdr:colOff>
      <xdr:row>1</xdr:row>
      <xdr:rowOff>233362</xdr:rowOff>
    </xdr:to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4668500" y="133350"/>
          <a:ext cx="863529" cy="566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133350</xdr:rowOff>
    </xdr:from>
    <xdr:to>
      <xdr:col>25</xdr:col>
      <xdr:colOff>149154</xdr:colOff>
      <xdr:row>0</xdr:row>
      <xdr:rowOff>442913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4668500" y="133350"/>
          <a:ext cx="87543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0</xdr:colOff>
      <xdr:row>0</xdr:row>
      <xdr:rowOff>133350</xdr:rowOff>
    </xdr:from>
    <xdr:to>
      <xdr:col>25</xdr:col>
      <xdr:colOff>149155</xdr:colOff>
      <xdr:row>0</xdr:row>
      <xdr:rowOff>442913</xdr:rowOff>
    </xdr:to>
    <xdr:sp macro="" textlink="">
      <xdr:nvSpPr>
        <xdr:cNvPr id="13" name="Text Box 3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4668500" y="133350"/>
          <a:ext cx="87543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559594</xdr:colOff>
      <xdr:row>0</xdr:row>
      <xdr:rowOff>18985</xdr:rowOff>
    </xdr:from>
    <xdr:to>
      <xdr:col>34</xdr:col>
      <xdr:colOff>376464</xdr:colOff>
      <xdr:row>1</xdr:row>
      <xdr:rowOff>56129</xdr:rowOff>
    </xdr:to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13644563" y="18985"/>
          <a:ext cx="9568089" cy="513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Obowiązuje dla kształcenia</a:t>
          </a:r>
          <a:endParaRPr kumimoji="0" lang="pl-PL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od roku akademickiego 2025/2026</a:t>
          </a:r>
          <a:endParaRPr kumimoji="0" lang="pl-PL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20</xdr:col>
      <xdr:colOff>494393</xdr:colOff>
      <xdr:row>1</xdr:row>
      <xdr:rowOff>87993</xdr:rowOff>
    </xdr:from>
    <xdr:to>
      <xdr:col>29</xdr:col>
      <xdr:colOff>341174</xdr:colOff>
      <xdr:row>3</xdr:row>
      <xdr:rowOff>149336</xdr:rowOff>
    </xdr:to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878E1AB-5FA5-478B-BB22-CA85FCAA208A}"/>
            </a:ext>
          </a:extLst>
        </xdr:cNvPr>
        <xdr:cNvSpPr txBox="1"/>
      </xdr:nvSpPr>
      <xdr:spPr>
        <a:xfrm>
          <a:off x="15348857" y="564243"/>
          <a:ext cx="4518567" cy="9571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Rozporządzenie Ministra Edukacji i Nauki z dnia</a:t>
          </a:r>
          <a:r>
            <a:rPr lang="pl-PL" sz="1100" baseline="0"/>
            <a:t> 29  września</a:t>
          </a:r>
          <a:r>
            <a:rPr lang="pl-PL" sz="1100"/>
            <a:t> 2023 r. w sprawie standardów kształcenia przygotowującego do wykonywania zawodu lekarza, lekarza dentysty, farmaceuty, pielęgniarki, położnej, diagnosty laboratoryjnego, fizjoterapeuty i ratownika medycznego</a:t>
          </a:r>
        </a:p>
      </xdr:txBody>
    </xdr:sp>
    <xdr:clientData/>
  </xdr:twoCellAnchor>
  <xdr:oneCellAnchor>
    <xdr:from>
      <xdr:col>10</xdr:col>
      <xdr:colOff>419100</xdr:colOff>
      <xdr:row>76</xdr:row>
      <xdr:rowOff>47625</xdr:rowOff>
    </xdr:from>
    <xdr:ext cx="5568058" cy="2314575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96E2089F-ED1D-4BAD-A124-7BEE8D7CEAFF}"/>
            </a:ext>
          </a:extLst>
        </xdr:cNvPr>
        <xdr:cNvSpPr txBox="1"/>
      </xdr:nvSpPr>
      <xdr:spPr>
        <a:xfrm flipH="1">
          <a:off x="10506076" y="26689051"/>
          <a:ext cx="5568058" cy="231457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eaLnBrk="1" fontAlgn="auto" latinLnBrk="0" hangingPunct="1"/>
          <a:r>
            <a:rPr lang="pl-PL" sz="11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Moduł: Komunikacja medyczna</a:t>
          </a:r>
          <a:endParaRPr lang="pl-PL" sz="12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Przedmioty:</a:t>
          </a:r>
          <a:endParaRPr lang="pl-PL" sz="12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1) Pediatria (5 godzin CSM) - Grupa E</a:t>
          </a:r>
          <a:endParaRPr lang="pl-PL" sz="12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2) Choroby wewnętrzne (5 godzin CSM) - Grupa E</a:t>
          </a:r>
          <a:endParaRPr lang="pl-PL" sz="12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3) Medycyna rodzinna (5 godzin CSM)-Grupa E</a:t>
          </a:r>
          <a:endParaRPr lang="pl-PL" sz="12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4) Medycyna ratunkowa i medycyna katastrof  (10 godzin CSM)-Grupa F</a:t>
          </a:r>
          <a:endParaRPr lang="pl-PL" sz="12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5) Ginekologia i położnictwo (5 godzin CSM) - Grupa F</a:t>
          </a:r>
          <a:endParaRPr lang="pl-PL" sz="1200">
            <a:solidFill>
              <a:sysClr val="windowText" lastClr="000000"/>
            </a:solidFill>
            <a:effectLst/>
          </a:endParaRPr>
        </a:p>
        <a:p>
          <a:pPr eaLnBrk="1" fontAlgn="auto" latinLnBrk="0" hangingPunct="1"/>
          <a:r>
            <a:rPr lang="pl-PL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6) Chirurgia dziecięca (6 godzin CSM) - Grupa F</a:t>
          </a:r>
          <a:endParaRPr lang="pl-PL" sz="1200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Roboto" panose="02000000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Roboto" panose="02000000000000000000" pitchFamily="2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257175</xdr:colOff>
      <xdr:row>0</xdr:row>
      <xdr:rowOff>133350</xdr:rowOff>
    </xdr:from>
    <xdr:to>
      <xdr:col>26</xdr:col>
      <xdr:colOff>132486</xdr:colOff>
      <xdr:row>2</xdr:row>
      <xdr:rowOff>75670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4154150" y="133350"/>
          <a:ext cx="865910" cy="56673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257175</xdr:colOff>
      <xdr:row>0</xdr:row>
      <xdr:rowOff>133350</xdr:rowOff>
    </xdr:from>
    <xdr:to>
      <xdr:col>26</xdr:col>
      <xdr:colOff>144392</xdr:colOff>
      <xdr:row>1</xdr:row>
      <xdr:rowOff>448733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4154150" y="133350"/>
          <a:ext cx="87781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257175</xdr:colOff>
      <xdr:row>0</xdr:row>
      <xdr:rowOff>133350</xdr:rowOff>
    </xdr:from>
    <xdr:to>
      <xdr:col>26</xdr:col>
      <xdr:colOff>144393</xdr:colOff>
      <xdr:row>1</xdr:row>
      <xdr:rowOff>448733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4154150" y="133350"/>
          <a:ext cx="877817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27</xdr:col>
      <xdr:colOff>216959</xdr:colOff>
      <xdr:row>0</xdr:row>
      <xdr:rowOff>195791</xdr:rowOff>
    </xdr:from>
    <xdr:to>
      <xdr:col>32</xdr:col>
      <xdr:colOff>21167</xdr:colOff>
      <xdr:row>1</xdr:row>
      <xdr:rowOff>412750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4366876" y="195791"/>
          <a:ext cx="2524124" cy="54504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Obowiązuje dla kształcenia</a:t>
          </a:r>
          <a:endParaRPr lang="pl-PL" sz="900">
            <a:effectLst/>
          </a:endParaRPr>
        </a:p>
        <a:p>
          <a:pPr eaLnBrk="1" fontAlgn="auto" latinLnBrk="0" hangingPunct="1"/>
          <a:r>
            <a:rPr lang="pl-PL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od roku akademickiego 2025/2026</a:t>
          </a:r>
          <a:endParaRPr lang="pl-PL" sz="900">
            <a:effectLst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1</xdr:col>
      <xdr:colOff>402166</xdr:colOff>
      <xdr:row>29</xdr:row>
      <xdr:rowOff>74082</xdr:rowOff>
    </xdr:from>
    <xdr:ext cx="2000251" cy="1202531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/>
      </xdr:nvSpPr>
      <xdr:spPr>
        <a:xfrm>
          <a:off x="772583" y="6995582"/>
          <a:ext cx="2000251" cy="1202531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Roboto" panose="02000000000000000000" pitchFamily="2" charset="0"/>
          </a:endParaRPr>
        </a:p>
      </xdr:txBody>
    </xdr:sp>
    <xdr:clientData/>
  </xdr:oneCellAnchor>
  <xdr:twoCellAnchor>
    <xdr:from>
      <xdr:col>25</xdr:col>
      <xdr:colOff>63500</xdr:colOff>
      <xdr:row>1</xdr:row>
      <xdr:rowOff>232834</xdr:rowOff>
    </xdr:from>
    <xdr:to>
      <xdr:col>30</xdr:col>
      <xdr:colOff>423333</xdr:colOff>
      <xdr:row>4</xdr:row>
      <xdr:rowOff>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A124B768-FE23-44B0-B83B-DC8ADF54952B}"/>
            </a:ext>
          </a:extLst>
        </xdr:cNvPr>
        <xdr:cNvSpPr txBox="1"/>
      </xdr:nvSpPr>
      <xdr:spPr>
        <a:xfrm>
          <a:off x="13081000" y="560917"/>
          <a:ext cx="2963333" cy="1016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Rozporządzenie Ministra Edukacji i Nauki z dnia</a:t>
          </a:r>
          <a:r>
            <a:rPr lang="pl-PL" sz="1100" baseline="0"/>
            <a:t> 29  września</a:t>
          </a:r>
          <a:r>
            <a:rPr lang="pl-PL" sz="1100"/>
            <a:t> 2023 r. w sprawie standardów kształcenia przygotowującego do wykonywania zawodu lekarza, lekarza dentysty, farmaceuty, pielęgniarki, położnej, diagnosty laboratoryjnego, fizjoterapeuty i ratownika medycznego</a:t>
          </a:r>
        </a:p>
      </xdr:txBody>
    </xdr:sp>
    <xdr:clientData/>
  </xdr:twoCellAnchor>
  <xdr:oneCellAnchor>
    <xdr:from>
      <xdr:col>0</xdr:col>
      <xdr:colOff>330200</xdr:colOff>
      <xdr:row>31</xdr:row>
      <xdr:rowOff>8468</xdr:rowOff>
    </xdr:from>
    <xdr:ext cx="5568058" cy="694266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4A4012BF-F1BA-497F-8826-A486EA965DBE}"/>
            </a:ext>
          </a:extLst>
        </xdr:cNvPr>
        <xdr:cNvSpPr txBox="1"/>
      </xdr:nvSpPr>
      <xdr:spPr>
        <a:xfrm flipH="1">
          <a:off x="330200" y="7222068"/>
          <a:ext cx="5568058" cy="694266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Moduł: Komunikacja medyczna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Przedmioty: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rPr>
            <a:t>1) Specjalność wybrana przez studenta (10 godzin CSM) - Grupa E i F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pl-PL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Roboto" panose="02000000000000000000" pitchFamily="2" charset="0"/>
            <a:ea typeface="Roboto" panose="02000000000000000000" pitchFamily="2" charset="0"/>
            <a:cs typeface="Roboto" panose="02000000000000000000" pitchFamily="2" charset="0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257175</xdr:colOff>
      <xdr:row>12</xdr:row>
      <xdr:rowOff>133350</xdr:rowOff>
    </xdr:from>
    <xdr:to>
      <xdr:col>45</xdr:col>
      <xdr:colOff>525391</xdr:colOff>
      <xdr:row>14</xdr:row>
      <xdr:rowOff>285750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5906750" y="133350"/>
          <a:ext cx="87781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257175</xdr:colOff>
      <xdr:row>0</xdr:row>
      <xdr:rowOff>133350</xdr:rowOff>
    </xdr:from>
    <xdr:to>
      <xdr:col>25</xdr:col>
      <xdr:colOff>525391</xdr:colOff>
      <xdr:row>0</xdr:row>
      <xdr:rowOff>438150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 txBox="1">
          <a:spLocks noChangeArrowheads="1"/>
        </xdr:cNvSpPr>
      </xdr:nvSpPr>
      <xdr:spPr bwMode="auto">
        <a:xfrm>
          <a:off x="15906750" y="133350"/>
          <a:ext cx="87781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4</xdr:col>
      <xdr:colOff>219075</xdr:colOff>
      <xdr:row>1</xdr:row>
      <xdr:rowOff>285751</xdr:rowOff>
    </xdr:from>
    <xdr:to>
      <xdr:col>10</xdr:col>
      <xdr:colOff>431006</xdr:colOff>
      <xdr:row>3</xdr:row>
      <xdr:rowOff>76201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 txBox="1"/>
      </xdr:nvSpPr>
      <xdr:spPr>
        <a:xfrm>
          <a:off x="5857875" y="1133476"/>
          <a:ext cx="2717006" cy="4762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pl-PL" sz="900">
              <a:solidFill>
                <a:schemeClr val="tx1"/>
              </a:solidFill>
              <a:latin typeface="+mn-lt"/>
              <a:ea typeface="+mn-ea"/>
              <a:cs typeface="+mn-cs"/>
            </a:rPr>
            <a:t>Obowiązuje dla kształcenia</a:t>
          </a:r>
        </a:p>
        <a:p>
          <a:pPr marL="0" indent="0" algn="ctr"/>
          <a:r>
            <a:rPr lang="pl-PL" sz="900">
              <a:solidFill>
                <a:schemeClr val="tx1"/>
              </a:solidFill>
              <a:latin typeface="+mn-lt"/>
              <a:ea typeface="+mn-ea"/>
              <a:cs typeface="+mn-cs"/>
            </a:rPr>
            <a:t>od roku akademickiego 2017/2018</a:t>
          </a:r>
          <a:endParaRPr lang="en-US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oneCellAnchor>
    <xdr:from>
      <xdr:col>0</xdr:col>
      <xdr:colOff>0</xdr:colOff>
      <xdr:row>129</xdr:row>
      <xdr:rowOff>0</xdr:rowOff>
    </xdr:from>
    <xdr:ext cx="5915025" cy="942975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SpPr txBox="1"/>
      </xdr:nvSpPr>
      <xdr:spPr>
        <a:xfrm>
          <a:off x="0" y="28965525"/>
          <a:ext cx="5915025" cy="942975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rtlCol="0" anchor="t"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Rozporządzenie Ministra Nauki i Szkolnictwa Wyższego z dnia 9 maja 2012 roku w sprawie standardów kształcenia </a:t>
          </a:r>
          <a:endParaRPr kumimoji="0" lang="pl-PL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dla kierunku studiów: lekarskiego, lekarsko-dentystycznego, farmacji, pielęgniarstwa  (Dz. U.2012 poz. 631)</a:t>
          </a:r>
          <a:r>
            <a:rPr kumimoji="0" lang="pl-P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oraz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Rozporządzenie Ministra Nauki i Szkolnictwa Wyższego z dnia 17 listopada 2016 r.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zmieniające rozporządzenie w sprawie standardów kształcenia dla kierunków studiów: lekarskiego,  </a:t>
          </a:r>
          <a:endParaRPr kumimoji="0" lang="pl-PL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lekarsko-dentystycznego, farmacji, pielęgniarstwa i położnictwa </a:t>
          </a: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44</xdr:col>
      <xdr:colOff>257175</xdr:colOff>
      <xdr:row>14</xdr:row>
      <xdr:rowOff>133350</xdr:rowOff>
    </xdr:from>
    <xdr:to>
      <xdr:col>45</xdr:col>
      <xdr:colOff>525390</xdr:colOff>
      <xdr:row>16</xdr:row>
      <xdr:rowOff>294087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30594300" y="4200525"/>
          <a:ext cx="877816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24</xdr:col>
      <xdr:colOff>257175</xdr:colOff>
      <xdr:row>0</xdr:row>
      <xdr:rowOff>133350</xdr:rowOff>
    </xdr:from>
    <xdr:to>
      <xdr:col>25</xdr:col>
      <xdr:colOff>525390</xdr:colOff>
      <xdr:row>2</xdr:row>
      <xdr:rowOff>57150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8402300" y="133350"/>
          <a:ext cx="87781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297656</xdr:colOff>
      <xdr:row>0</xdr:row>
      <xdr:rowOff>514350</xdr:rowOff>
    </xdr:from>
    <xdr:to>
      <xdr:col>11</xdr:col>
      <xdr:colOff>76201</xdr:colOff>
      <xdr:row>1</xdr:row>
      <xdr:rowOff>214311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6524625" y="514350"/>
          <a:ext cx="2528889" cy="5453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Obowiązuje dla kształcenia</a:t>
          </a:r>
          <a:endParaRPr kumimoji="0" lang="pl-PL" sz="6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l-PL" sz="9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od roku akademickiego </a:t>
          </a:r>
          <a:r>
            <a:rPr kumimoji="0" lang="pl-PL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2025/2026</a:t>
          </a:r>
          <a:endParaRPr kumimoji="0" lang="pl-PL" sz="9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900">
            <a:solidFill>
              <a:schemeClr val="tx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191</xdr:colOff>
      <xdr:row>1</xdr:row>
      <xdr:rowOff>327895</xdr:rowOff>
    </xdr:from>
    <xdr:to>
      <xdr:col>10</xdr:col>
      <xdr:colOff>484378</xdr:colOff>
      <xdr:row>2</xdr:row>
      <xdr:rowOff>892136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FF06C90F-F81D-443D-96CA-F01E048C19D4}"/>
            </a:ext>
          </a:extLst>
        </xdr:cNvPr>
        <xdr:cNvSpPr txBox="1"/>
      </xdr:nvSpPr>
      <xdr:spPr>
        <a:xfrm>
          <a:off x="5508817" y="1174562"/>
          <a:ext cx="4034894" cy="9558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Rozporządzenie Ministra Edukacji i Nauki z dnia</a:t>
          </a:r>
          <a:r>
            <a:rPr lang="pl-PL" sz="1100" baseline="0"/>
            <a:t> 29  września</a:t>
          </a:r>
          <a:r>
            <a:rPr lang="pl-PL" sz="1100"/>
            <a:t> 2023 r. w sprawie standardów kształcenia przygotowującego do wykonywania zawodu lekarza, lekarza dentysty, farmaceuty, pielęgniarki, położnej, diagnosty laboratoryjnego, fizjoterapeuty i ratownika medycznego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93133</xdr:colOff>
      <xdr:row>1</xdr:row>
      <xdr:rowOff>112184</xdr:rowOff>
    </xdr:from>
    <xdr:ext cx="6299200" cy="78124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3133" y="302684"/>
          <a:ext cx="6299200" cy="7812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pl-PL" sz="1100" b="1"/>
            <a:t>Załacznik do</a:t>
          </a:r>
          <a:r>
            <a:rPr lang="pl-PL" sz="1100" b="1" baseline="0"/>
            <a:t> </a:t>
          </a:r>
          <a:r>
            <a:rPr lang="pl-PL" sz="1100" b="1"/>
            <a:t>PLANU STUDIÓW STACJONARNYCH I  NIESTACJONARNYCH JEDNOLITYCH MAGISTERSKICH</a:t>
          </a:r>
        </a:p>
        <a:p>
          <a:r>
            <a:rPr lang="pl-PL" sz="1100" b="1"/>
            <a:t>KIERUNEK LEKARSKI</a:t>
          </a:r>
        </a:p>
        <a:p>
          <a:r>
            <a:rPr lang="pl-PL" sz="1100" b="1"/>
            <a:t>kształcenie</a:t>
          </a:r>
          <a:r>
            <a:rPr lang="pl-PL" sz="1100" b="1" baseline="0"/>
            <a:t> od roku akademickiego 2022/2023</a:t>
          </a:r>
        </a:p>
        <a:p>
          <a:endParaRPr lang="en-US" sz="1100" b="1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rac/Documents/Rok%20akademicki%202017_2018/Plan%20studi&#243;w%20I%20rok/na%20lata%20plan%20studi&#243;w%20lekarski%202017_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rac/Documents/Rok%20akademicki%202017_2018/Plan%20studi&#243;w%20I%20rok/nowy%20Plan%20studi&#243;w%20kierunek%20lekarski%202017_2018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grac/Desktop/dokumenty/rok%20akademicki%202023_24/plany%20studi&#243;w/nab&#243;r%2023-24/I%20r.%20Plan%20studi&#243;w%20PL%20niestacjonarne%20nab&#243;r%202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 rok"/>
      <sheetName val="II rok"/>
      <sheetName val="III rok"/>
      <sheetName val="IV rok"/>
      <sheetName val="V rok"/>
      <sheetName val="VI rok"/>
      <sheetName val="fakultety"/>
      <sheetName val="Arkusz1"/>
      <sheetName val="Arkusz2"/>
      <sheetName val="Arkusz3"/>
    </sheetNames>
    <sheetDataSet>
      <sheetData sheetId="0"/>
      <sheetData sheetId="1">
        <row r="51">
          <cell r="B51" t="str">
            <v>Molekularne podstawy działania narządów zmysłów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 rok"/>
      <sheetName val="II rok"/>
      <sheetName val="III rok"/>
      <sheetName val="IV rok"/>
      <sheetName val="V rok"/>
      <sheetName val="VI rok"/>
      <sheetName val="RAZEM"/>
      <sheetName val="Arkusz1"/>
      <sheetName val="FAKULTETY"/>
      <sheetName val="FAKULTETY (2)"/>
    </sheetNames>
    <sheetDataSet>
      <sheetData sheetId="0">
        <row r="46">
          <cell r="A46" t="str">
            <v>* Zajęcia fakultatywne (student w każdym semestrze wybiera 2 z 3)</v>
          </cell>
        </row>
        <row r="49">
          <cell r="B49" t="str">
            <v>Aktywne składniki materii żywej</v>
          </cell>
          <cell r="C49" t="str">
            <v>0912-7LEK-F-3-ASMŻ</v>
          </cell>
        </row>
        <row r="50">
          <cell r="B50" t="str">
            <v>Struktury ciała ludzkiego w badaniach obrazowych</v>
          </cell>
          <cell r="E50">
            <v>2</v>
          </cell>
          <cell r="X50">
            <v>1</v>
          </cell>
          <cell r="AD50">
            <v>25</v>
          </cell>
          <cell r="AE50">
            <v>1</v>
          </cell>
        </row>
        <row r="51">
          <cell r="B51" t="str">
            <v>Strukturalne podstawy interwencji sercowo-naczyniowych</v>
          </cell>
          <cell r="E51">
            <v>2</v>
          </cell>
          <cell r="X51">
            <v>1</v>
          </cell>
          <cell r="AD51">
            <v>25</v>
          </cell>
          <cell r="AE51">
            <v>1</v>
          </cell>
        </row>
        <row r="52">
          <cell r="B52" t="str">
            <v>Nowoczesne techniki mikroskopowe w medycynie</v>
          </cell>
        </row>
      </sheetData>
      <sheetData sheetId="1">
        <row r="46">
          <cell r="A46" t="str">
            <v>* Zajęcia fakultatywne (student wybiera w 3 semestrze 3 z 5; w 4 semestrze 3 z 6)</v>
          </cell>
        </row>
        <row r="48">
          <cell r="B48" t="str">
            <v>Praktyka medyczna oparta na dowodach naukowych (EBM)</v>
          </cell>
          <cell r="E48">
            <v>3</v>
          </cell>
          <cell r="O48">
            <v>1</v>
          </cell>
          <cell r="AD48">
            <v>25</v>
          </cell>
          <cell r="AE48">
            <v>1</v>
          </cell>
        </row>
        <row r="49">
          <cell r="B49" t="str">
            <v>Żywność modyfikowana genetycznie</v>
          </cell>
          <cell r="E49">
            <v>3</v>
          </cell>
          <cell r="O49">
            <v>1</v>
          </cell>
          <cell r="Z49">
            <v>15</v>
          </cell>
          <cell r="AD49">
            <v>25</v>
          </cell>
          <cell r="AE49">
            <v>1</v>
          </cell>
        </row>
        <row r="51">
          <cell r="B51" t="str">
            <v>Molekularne podstawy działania narządów zmysłów</v>
          </cell>
          <cell r="E51">
            <v>3</v>
          </cell>
          <cell r="O51">
            <v>1</v>
          </cell>
          <cell r="Z51">
            <v>15</v>
          </cell>
          <cell r="AD51">
            <v>25</v>
          </cell>
          <cell r="AE51">
            <v>1</v>
          </cell>
        </row>
        <row r="52">
          <cell r="B52" t="str">
            <v xml:space="preserve">Racjonalna antybiotykoterapia </v>
          </cell>
          <cell r="E52">
            <v>3</v>
          </cell>
          <cell r="O52">
            <v>1</v>
          </cell>
          <cell r="Z52">
            <v>15</v>
          </cell>
          <cell r="AD52">
            <v>25</v>
          </cell>
          <cell r="AE52">
            <v>1</v>
          </cell>
        </row>
        <row r="53">
          <cell r="B53" t="str">
            <v xml:space="preserve">Inżynieria genetyczna </v>
          </cell>
          <cell r="E53">
            <v>4</v>
          </cell>
          <cell r="X53">
            <v>1</v>
          </cell>
          <cell r="AD53">
            <v>25</v>
          </cell>
          <cell r="AE53">
            <v>1</v>
          </cell>
        </row>
        <row r="55">
          <cell r="B55" t="str">
            <v>Elektrofizjologia</v>
          </cell>
          <cell r="E55">
            <v>4</v>
          </cell>
          <cell r="X55">
            <v>1</v>
          </cell>
          <cell r="AD55">
            <v>25</v>
          </cell>
          <cell r="AE55">
            <v>1</v>
          </cell>
        </row>
        <row r="56">
          <cell r="B56" t="str">
            <v>Aparatura medyczna</v>
          </cell>
          <cell r="E56">
            <v>4</v>
          </cell>
          <cell r="X56">
            <v>1</v>
          </cell>
          <cell r="Z56">
            <v>15</v>
          </cell>
          <cell r="AD56">
            <v>25</v>
          </cell>
          <cell r="AE56">
            <v>1</v>
          </cell>
        </row>
        <row r="57">
          <cell r="B57" t="str">
            <v>Immunologia onkologiczna</v>
          </cell>
          <cell r="E57">
            <v>4</v>
          </cell>
          <cell r="X57">
            <v>1</v>
          </cell>
          <cell r="Z57">
            <v>15</v>
          </cell>
          <cell r="AD57">
            <v>25</v>
          </cell>
          <cell r="AE57">
            <v>1</v>
          </cell>
        </row>
        <row r="58">
          <cell r="X58">
            <v>1</v>
          </cell>
          <cell r="Z58">
            <v>15</v>
          </cell>
          <cell r="AD58">
            <v>25</v>
          </cell>
          <cell r="AE58">
            <v>1</v>
          </cell>
        </row>
      </sheetData>
      <sheetData sheetId="2">
        <row r="43">
          <cell r="B43" t="str">
            <v>Patofizjologia nerek</v>
          </cell>
          <cell r="E43">
            <v>5</v>
          </cell>
          <cell r="O43">
            <v>1</v>
          </cell>
          <cell r="AD43">
            <v>25</v>
          </cell>
          <cell r="AE43">
            <v>1</v>
          </cell>
        </row>
        <row r="44">
          <cell r="B44" t="str">
            <v xml:space="preserve">Patofizjologia trzustki </v>
          </cell>
          <cell r="E44">
            <v>5</v>
          </cell>
          <cell r="O44">
            <v>1</v>
          </cell>
          <cell r="AD44">
            <v>25</v>
          </cell>
          <cell r="AE44">
            <v>1</v>
          </cell>
        </row>
        <row r="46">
          <cell r="B46" t="str">
            <v>Interwencja kryzysowa
 (przedmiot realizowany w formie ćwiczeń)</v>
          </cell>
          <cell r="E46">
            <v>5</v>
          </cell>
          <cell r="O46">
            <v>1</v>
          </cell>
          <cell r="Z46">
            <v>0</v>
          </cell>
          <cell r="AD46">
            <v>25</v>
          </cell>
          <cell r="AE46">
            <v>1</v>
          </cell>
        </row>
        <row r="47">
          <cell r="B47" t="str">
            <v>Język migowy 
 (przedmiot realizowany w formie ćwiczeń)</v>
          </cell>
          <cell r="E47">
            <v>5</v>
          </cell>
          <cell r="O47">
            <v>1</v>
          </cell>
          <cell r="Z47">
            <v>0</v>
          </cell>
          <cell r="AD47">
            <v>25</v>
          </cell>
          <cell r="AE47">
            <v>1</v>
          </cell>
        </row>
        <row r="48">
          <cell r="B48" t="str">
            <v>Patomorfologia zmian zapalnych o różnej etiologii</v>
          </cell>
          <cell r="E48">
            <v>6</v>
          </cell>
          <cell r="X48">
            <v>1</v>
          </cell>
          <cell r="AE48">
            <v>1</v>
          </cell>
        </row>
        <row r="49">
          <cell r="B49" t="str">
            <v>Specyfika narządowa raportów patomorfologicznych nowotworów</v>
          </cell>
          <cell r="E49">
            <v>6</v>
          </cell>
          <cell r="X49">
            <v>1</v>
          </cell>
          <cell r="AD49">
            <v>25</v>
          </cell>
          <cell r="AE49">
            <v>1</v>
          </cell>
        </row>
        <row r="50">
          <cell r="B50" t="str">
            <v>Patofizjologia układu endokrynnego</v>
          </cell>
          <cell r="E50">
            <v>6</v>
          </cell>
          <cell r="X50">
            <v>1</v>
          </cell>
          <cell r="AD50">
            <v>25</v>
          </cell>
          <cell r="AE50">
            <v>1</v>
          </cell>
        </row>
      </sheetData>
      <sheetData sheetId="3">
        <row r="43">
          <cell r="B43" t="str">
            <v>Dermatologia pediatryczna</v>
          </cell>
          <cell r="E43">
            <v>7</v>
          </cell>
          <cell r="G43">
            <v>15</v>
          </cell>
          <cell r="H43">
            <v>10</v>
          </cell>
          <cell r="O43">
            <v>1</v>
          </cell>
          <cell r="Y43">
            <v>15</v>
          </cell>
          <cell r="Z43">
            <v>15</v>
          </cell>
          <cell r="AD43">
            <v>25</v>
          </cell>
          <cell r="AE43">
            <v>1</v>
          </cell>
        </row>
        <row r="44">
          <cell r="B44" t="str">
            <v>Farmakoekonomika</v>
          </cell>
          <cell r="E44">
            <v>7</v>
          </cell>
          <cell r="G44">
            <v>15</v>
          </cell>
          <cell r="H44">
            <v>10</v>
          </cell>
          <cell r="O44">
            <v>1</v>
          </cell>
          <cell r="Y44">
            <v>15</v>
          </cell>
          <cell r="Z44">
            <v>15</v>
          </cell>
          <cell r="AD44">
            <v>25</v>
          </cell>
          <cell r="AE44">
            <v>1</v>
          </cell>
        </row>
        <row r="45">
          <cell r="B45" t="str">
            <v>Zakażenia wirusami przenoszonymi drogą krwi</v>
          </cell>
          <cell r="E45">
            <v>7</v>
          </cell>
          <cell r="G45">
            <v>15</v>
          </cell>
          <cell r="H45">
            <v>10</v>
          </cell>
          <cell r="O45">
            <v>1</v>
          </cell>
          <cell r="Y45">
            <v>15</v>
          </cell>
          <cell r="Z45">
            <v>15</v>
          </cell>
          <cell r="AD45">
            <v>25</v>
          </cell>
          <cell r="AE45">
            <v>1</v>
          </cell>
        </row>
        <row r="46">
          <cell r="B46" t="str">
            <v>Chirurgia endoskopowa i laparoskopowa</v>
          </cell>
          <cell r="E46">
            <v>8</v>
          </cell>
          <cell r="P46">
            <v>15</v>
          </cell>
          <cell r="Q46">
            <v>10</v>
          </cell>
          <cell r="X46">
            <v>1</v>
          </cell>
          <cell r="Y46">
            <v>15</v>
          </cell>
          <cell r="Z46">
            <v>15</v>
          </cell>
          <cell r="AD46">
            <v>25</v>
          </cell>
          <cell r="AE46">
            <v>1</v>
          </cell>
        </row>
        <row r="47">
          <cell r="B47" t="str">
            <v>Pediatria - kardiologia dziecięca</v>
          </cell>
          <cell r="E47">
            <v>8</v>
          </cell>
          <cell r="P47">
            <v>15</v>
          </cell>
          <cell r="Q47">
            <v>10</v>
          </cell>
          <cell r="X47">
            <v>1</v>
          </cell>
          <cell r="Y47">
            <v>15</v>
          </cell>
          <cell r="Z47">
            <v>15</v>
          </cell>
          <cell r="AD47">
            <v>25</v>
          </cell>
          <cell r="AE47">
            <v>1</v>
          </cell>
        </row>
        <row r="48">
          <cell r="B48" t="str">
            <v>Terapia bólu</v>
          </cell>
          <cell r="E48">
            <v>8</v>
          </cell>
          <cell r="P48">
            <v>15</v>
          </cell>
          <cell r="Q48">
            <v>10</v>
          </cell>
          <cell r="X48">
            <v>1</v>
          </cell>
          <cell r="Y48">
            <v>15</v>
          </cell>
          <cell r="Z48">
            <v>15</v>
          </cell>
          <cell r="AD48">
            <v>25</v>
          </cell>
          <cell r="AE48">
            <v>1</v>
          </cell>
        </row>
        <row r="49">
          <cell r="B49" t="str">
            <v>Choroby płuc</v>
          </cell>
          <cell r="E49">
            <v>8</v>
          </cell>
          <cell r="P49">
            <v>15</v>
          </cell>
          <cell r="Q49">
            <v>10</v>
          </cell>
          <cell r="X49">
            <v>1</v>
          </cell>
          <cell r="Y49">
            <v>15</v>
          </cell>
          <cell r="Z49">
            <v>15</v>
          </cell>
          <cell r="AD49">
            <v>25</v>
          </cell>
          <cell r="AE49">
            <v>1</v>
          </cell>
        </row>
        <row r="50">
          <cell r="B50" t="str">
            <v>Chirurgia naczyniowa</v>
          </cell>
          <cell r="E50">
            <v>8</v>
          </cell>
          <cell r="P50">
            <v>15</v>
          </cell>
          <cell r="Q50">
            <v>10</v>
          </cell>
          <cell r="X50">
            <v>1</v>
          </cell>
          <cell r="Y50">
            <v>15</v>
          </cell>
          <cell r="Z50">
            <v>15</v>
          </cell>
          <cell r="AD50">
            <v>25</v>
          </cell>
          <cell r="AE50">
            <v>1</v>
          </cell>
        </row>
        <row r="51">
          <cell r="B51" t="str">
            <v>Endokrynologia dziecieca</v>
          </cell>
          <cell r="E51">
            <v>8</v>
          </cell>
          <cell r="X51">
            <v>1</v>
          </cell>
          <cell r="Y51">
            <v>15</v>
          </cell>
          <cell r="Z51">
            <v>15</v>
          </cell>
          <cell r="AD51">
            <v>25</v>
          </cell>
          <cell r="AE51">
            <v>1</v>
          </cell>
        </row>
      </sheetData>
      <sheetData sheetId="4">
        <row r="52">
          <cell r="B52" t="str">
            <v>Hipertensjologia</v>
          </cell>
          <cell r="E52">
            <v>9</v>
          </cell>
          <cell r="AD52">
            <v>50</v>
          </cell>
          <cell r="AE52">
            <v>2</v>
          </cell>
        </row>
        <row r="53">
          <cell r="B53" t="str">
            <v>Gastroenterologia dziecięca</v>
          </cell>
          <cell r="E53">
            <v>9</v>
          </cell>
          <cell r="J53">
            <v>10</v>
          </cell>
          <cell r="AD53">
            <v>50</v>
          </cell>
          <cell r="AE53">
            <v>2</v>
          </cell>
        </row>
        <row r="54">
          <cell r="B54" t="str">
            <v>Alergologia</v>
          </cell>
          <cell r="E54">
            <v>9</v>
          </cell>
          <cell r="J54">
            <v>10</v>
          </cell>
          <cell r="AD54">
            <v>50</v>
          </cell>
          <cell r="AE54">
            <v>2</v>
          </cell>
        </row>
        <row r="55">
          <cell r="B55" t="str">
            <v>Kardiologia interwencyjna</v>
          </cell>
          <cell r="E55">
            <v>9</v>
          </cell>
          <cell r="J55">
            <v>10</v>
          </cell>
          <cell r="AD55">
            <v>50</v>
          </cell>
          <cell r="AE55">
            <v>2</v>
          </cell>
        </row>
        <row r="56">
          <cell r="B56" t="str">
            <v>Żywienie kliniczne</v>
          </cell>
          <cell r="E56">
            <v>9</v>
          </cell>
          <cell r="J56">
            <v>10</v>
          </cell>
          <cell r="AD56">
            <v>50</v>
          </cell>
          <cell r="AE56">
            <v>2</v>
          </cell>
        </row>
        <row r="57">
          <cell r="B57" t="str">
            <v>Anastezjologia i intensywna terapia dziecięca</v>
          </cell>
          <cell r="E57">
            <v>9</v>
          </cell>
          <cell r="J57">
            <v>10</v>
          </cell>
          <cell r="AD57">
            <v>50</v>
          </cell>
          <cell r="AE57">
            <v>2</v>
          </cell>
        </row>
        <row r="58">
          <cell r="E58">
            <v>9</v>
          </cell>
          <cell r="J58">
            <v>10</v>
          </cell>
          <cell r="AD58">
            <v>50</v>
          </cell>
          <cell r="AE58">
            <v>2</v>
          </cell>
        </row>
        <row r="59">
          <cell r="B59" t="str">
            <v>Elektrokardiografia</v>
          </cell>
          <cell r="E59">
            <v>9</v>
          </cell>
          <cell r="J59">
            <v>10</v>
          </cell>
          <cell r="AD59">
            <v>50</v>
          </cell>
          <cell r="AE59">
            <v>2</v>
          </cell>
        </row>
        <row r="60">
          <cell r="B60" t="str">
            <v>Traumatologia dziecięca</v>
          </cell>
          <cell r="E60">
            <v>9</v>
          </cell>
          <cell r="J60">
            <v>10</v>
          </cell>
          <cell r="AD60">
            <v>50</v>
          </cell>
          <cell r="AE60">
            <v>2</v>
          </cell>
        </row>
        <row r="61">
          <cell r="B61" t="str">
            <v>Diagnostyka obrazowa w stanach nagłych</v>
          </cell>
          <cell r="E61">
            <v>9</v>
          </cell>
          <cell r="J61">
            <v>10</v>
          </cell>
          <cell r="AD61">
            <v>50</v>
          </cell>
          <cell r="AE61">
            <v>2</v>
          </cell>
        </row>
        <row r="62">
          <cell r="B62" t="str">
            <v>Radioterapia</v>
          </cell>
          <cell r="E62">
            <v>9</v>
          </cell>
          <cell r="J62">
            <v>10</v>
          </cell>
          <cell r="AD62">
            <v>50</v>
          </cell>
          <cell r="AE62">
            <v>2</v>
          </cell>
        </row>
        <row r="63">
          <cell r="B63" t="str">
            <v>Znaczenie profili genetycznych w leczeniu onkologicznym</v>
          </cell>
          <cell r="E63">
            <v>9</v>
          </cell>
          <cell r="J63">
            <v>10</v>
          </cell>
          <cell r="AD63">
            <v>50</v>
          </cell>
          <cell r="AE63">
            <v>2</v>
          </cell>
        </row>
        <row r="64">
          <cell r="B64" t="str">
            <v>Chirurgia bariatryczna</v>
          </cell>
          <cell r="E64">
            <v>9</v>
          </cell>
          <cell r="AD64">
            <v>50</v>
          </cell>
          <cell r="AE64">
            <v>2</v>
          </cell>
        </row>
        <row r="65">
          <cell r="B65" t="str">
            <v>Psychiatria dorosłych</v>
          </cell>
          <cell r="E65">
            <v>9</v>
          </cell>
          <cell r="O65">
            <v>1</v>
          </cell>
          <cell r="AD65">
            <v>25</v>
          </cell>
          <cell r="AE65">
            <v>1</v>
          </cell>
        </row>
        <row r="66">
          <cell r="E66">
            <v>9</v>
          </cell>
          <cell r="O66">
            <v>1</v>
          </cell>
          <cell r="Y66">
            <v>15</v>
          </cell>
          <cell r="Z66">
            <v>15</v>
          </cell>
          <cell r="AD66">
            <v>25</v>
          </cell>
          <cell r="AE66">
            <v>1</v>
          </cell>
        </row>
        <row r="67">
          <cell r="B67" t="str">
            <v>Metodyka pisania prac naukowych</v>
          </cell>
          <cell r="E67">
            <v>9</v>
          </cell>
          <cell r="O67">
            <v>1</v>
          </cell>
          <cell r="AD67">
            <v>25</v>
          </cell>
          <cell r="AE67">
            <v>1</v>
          </cell>
        </row>
        <row r="68">
          <cell r="B68" t="str">
            <v>Choroby metaboliczne</v>
          </cell>
          <cell r="E68">
            <v>10</v>
          </cell>
          <cell r="X68">
            <v>1</v>
          </cell>
          <cell r="AD68">
            <v>25</v>
          </cell>
          <cell r="AE68">
            <v>1</v>
          </cell>
        </row>
        <row r="69">
          <cell r="B69" t="str">
            <v>Farmakogenetyka</v>
          </cell>
          <cell r="E69">
            <v>10</v>
          </cell>
          <cell r="P69">
            <v>15</v>
          </cell>
          <cell r="Q69">
            <v>10</v>
          </cell>
          <cell r="X69">
            <v>1</v>
          </cell>
          <cell r="Y69">
            <v>15</v>
          </cell>
          <cell r="Z69">
            <v>15</v>
          </cell>
          <cell r="AD69">
            <v>25</v>
          </cell>
          <cell r="AE69">
            <v>1</v>
          </cell>
        </row>
        <row r="70">
          <cell r="B70" t="str">
            <v>Psychiatria dzieci i młodzieży</v>
          </cell>
          <cell r="E70">
            <v>10</v>
          </cell>
          <cell r="X70">
            <v>1</v>
          </cell>
          <cell r="AD70">
            <v>25</v>
          </cell>
          <cell r="AE70">
            <v>1</v>
          </cell>
        </row>
        <row r="71">
          <cell r="B71" t="str">
            <v>Radiologia w pediatrii</v>
          </cell>
          <cell r="E71">
            <v>10</v>
          </cell>
          <cell r="X71">
            <v>1</v>
          </cell>
          <cell r="AD71">
            <v>25</v>
          </cell>
          <cell r="AE71">
            <v>1</v>
          </cell>
        </row>
        <row r="72">
          <cell r="E72" t="str">
            <v>9-12</v>
          </cell>
          <cell r="G72">
            <v>0</v>
          </cell>
          <cell r="H72">
            <v>0</v>
          </cell>
          <cell r="I72">
            <v>45</v>
          </cell>
          <cell r="J72">
            <v>30</v>
          </cell>
          <cell r="O72">
            <v>3</v>
          </cell>
          <cell r="R72">
            <v>30</v>
          </cell>
          <cell r="S72">
            <v>20</v>
          </cell>
          <cell r="X72">
            <v>2</v>
          </cell>
          <cell r="Y72">
            <v>75</v>
          </cell>
          <cell r="Z72">
            <v>0</v>
          </cell>
          <cell r="AA72">
            <v>75</v>
          </cell>
          <cell r="AD72">
            <v>125</v>
          </cell>
          <cell r="AE72">
            <v>5</v>
          </cell>
        </row>
      </sheetData>
      <sheetData sheetId="5">
        <row r="23">
          <cell r="E23" t="str">
            <v>11-12</v>
          </cell>
          <cell r="G23">
            <v>0</v>
          </cell>
          <cell r="H23">
            <v>0</v>
          </cell>
          <cell r="I23">
            <v>30</v>
          </cell>
          <cell r="J23">
            <v>20</v>
          </cell>
          <cell r="O23">
            <v>2</v>
          </cell>
          <cell r="R23">
            <v>30</v>
          </cell>
          <cell r="S23">
            <v>20</v>
          </cell>
          <cell r="X23">
            <v>2</v>
          </cell>
          <cell r="Y23">
            <v>60</v>
          </cell>
          <cell r="Z23">
            <v>0</v>
          </cell>
          <cell r="AA23">
            <v>60</v>
          </cell>
          <cell r="AD23">
            <v>100</v>
          </cell>
          <cell r="AE23">
            <v>4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 rok"/>
      <sheetName val="II rok"/>
      <sheetName val="III rok"/>
      <sheetName val="IV rok"/>
      <sheetName val="V rok"/>
      <sheetName val="VI rok"/>
      <sheetName val="RAZEM"/>
      <sheetName val=" razem plan"/>
      <sheetName val="FAKULTETY "/>
      <sheetName val="KRAUM"/>
      <sheetName val="FAKULTETY"/>
    </sheetNames>
    <sheetDataSet>
      <sheetData sheetId="0">
        <row r="50">
          <cell r="C50" t="str">
            <v>0912-7LEK-D-SC</v>
          </cell>
        </row>
        <row r="51">
          <cell r="C51" t="str">
            <v>0912-7LEK-D-SSP</v>
          </cell>
        </row>
      </sheetData>
      <sheetData sheetId="1">
        <row r="51">
          <cell r="C51" t="str">
            <v>0912-7LEK-D-RA</v>
          </cell>
        </row>
        <row r="52">
          <cell r="C52" t="str">
            <v>0912-7LEK-D-MP</v>
          </cell>
        </row>
        <row r="53">
          <cell r="C53" t="str">
            <v>0912-7LEK-D-IG</v>
          </cell>
        </row>
        <row r="54">
          <cell r="C54" t="str">
            <v>0912-7LEK-D-Ef</v>
          </cell>
        </row>
        <row r="55">
          <cell r="C55" t="str">
            <v>0912-7LEK-D-AM</v>
          </cell>
        </row>
        <row r="56">
          <cell r="C56" t="str">
            <v>0912-7LEK-D-IO</v>
          </cell>
        </row>
        <row r="57">
          <cell r="C57" t="str">
            <v>0912-7LEK-D-HO</v>
          </cell>
        </row>
      </sheetData>
      <sheetData sheetId="2">
        <row r="42">
          <cell r="A42" t="str">
            <v>* Zajęcia fakultatywne (student wybiera w 5 semestrze 4 z 5 (2 w formie wykładowej i 2 w formie ćwiczeniowej); w 6 semestrze 3 z 4)</v>
          </cell>
        </row>
        <row r="44">
          <cell r="C44" t="str">
            <v>0912-7LEK-D-PN</v>
          </cell>
        </row>
        <row r="45">
          <cell r="C45" t="str">
            <v>0912-7LEK-D-PT</v>
          </cell>
        </row>
        <row r="47">
          <cell r="C47" t="str">
            <v>0912-7LEK-D-NT</v>
          </cell>
        </row>
        <row r="48">
          <cell r="C48" t="str">
            <v>0912-7LEK-D-IK</v>
          </cell>
        </row>
        <row r="49">
          <cell r="C49" t="str">
            <v>0912-7LEK-D-JM</v>
          </cell>
        </row>
        <row r="52">
          <cell r="C52" t="str">
            <v>0912-7LEK-D-PUE</v>
          </cell>
        </row>
      </sheetData>
      <sheetData sheetId="3">
        <row r="43">
          <cell r="A43" t="str">
            <v>* Zajęcia fakultatywne ( student wybiera z grupy 9 przedmiotów: 3przedmioty w 7 semestrze oraz 3 przedmioty w 8 semestrze)</v>
          </cell>
        </row>
        <row r="44">
          <cell r="C44" t="str">
            <v>0912-7LEK-D-D</v>
          </cell>
        </row>
        <row r="45">
          <cell r="C45" t="str">
            <v>0912-7LEK-D-F</v>
          </cell>
        </row>
        <row r="46">
          <cell r="C46" t="str">
            <v>0912-7LEK-D-Z</v>
          </cell>
        </row>
        <row r="47">
          <cell r="C47" t="str">
            <v>0912-7LEK-D-C</v>
          </cell>
        </row>
        <row r="48">
          <cell r="C48" t="str">
            <v>0912-7LEK-D-P</v>
          </cell>
        </row>
        <row r="49">
          <cell r="C49" t="str">
            <v>0912-7LEK-D-T</v>
          </cell>
        </row>
        <row r="50">
          <cell r="C50" t="str">
            <v>0912-7LEK-D-CP</v>
          </cell>
        </row>
        <row r="51">
          <cell r="C51" t="str">
            <v>0912-7LEK-D-CN</v>
          </cell>
        </row>
      </sheetData>
      <sheetData sheetId="4">
        <row r="51">
          <cell r="A51" t="str">
            <v>* Zajęcia fakultatywne (student wybiera z grupy 22 przedmiotów: 2 przedmioty w 9 semestrze oraz 1 przedmiot w 10 semestrze )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87"/>
  <sheetViews>
    <sheetView tabSelected="1" zoomScale="80" zoomScaleNormal="80" zoomScaleSheetLayoutView="70" workbookViewId="0">
      <pane xSplit="30" ySplit="9" topLeftCell="AE10" activePane="bottomRight" state="frozen"/>
      <selection pane="topRight" activeCell="AE1" sqref="AE1"/>
      <selection pane="bottomLeft" activeCell="A10" sqref="A10"/>
      <selection pane="bottomRight" activeCell="O16" sqref="O16"/>
    </sheetView>
  </sheetViews>
  <sheetFormatPr defaultColWidth="9.140625" defaultRowHeight="15"/>
  <cols>
    <col min="1" max="1" width="5.7109375" style="405" customWidth="1"/>
    <col min="2" max="2" width="56.140625" style="332" customWidth="1"/>
    <col min="3" max="3" width="23.85546875" style="347" customWidth="1"/>
    <col min="4" max="4" width="5.140625" style="214" customWidth="1"/>
    <col min="5" max="5" width="7.85546875" style="214" customWidth="1"/>
    <col min="6" max="6" width="7.140625" style="214" customWidth="1"/>
    <col min="7" max="7" width="11.5703125" style="214" customWidth="1"/>
    <col min="8" max="24" width="7.5703125" style="214" customWidth="1"/>
    <col min="25" max="25" width="10.28515625" style="214" bestFit="1" customWidth="1"/>
    <col min="26" max="27" width="6.85546875" style="214" customWidth="1"/>
    <col min="28" max="28" width="11.42578125" style="214" customWidth="1"/>
    <col min="29" max="29" width="6.85546875" style="214" customWidth="1"/>
    <col min="30" max="30" width="7.140625" style="214" customWidth="1"/>
    <col min="31" max="31" width="19" style="214" customWidth="1"/>
    <col min="32" max="16384" width="9.140625" style="214"/>
  </cols>
  <sheetData>
    <row r="1" spans="1:31" ht="10.5" customHeight="1">
      <c r="A1" s="529" t="s">
        <v>0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0"/>
      <c r="U1" s="530"/>
      <c r="V1" s="530"/>
      <c r="W1" s="530"/>
      <c r="X1" s="530"/>
      <c r="Y1" s="530"/>
      <c r="Z1" s="530"/>
      <c r="AA1" s="530"/>
      <c r="AB1" s="530"/>
      <c r="AC1" s="530"/>
      <c r="AD1" s="530"/>
      <c r="AE1" s="530"/>
    </row>
    <row r="2" spans="1:31" ht="27" customHeight="1">
      <c r="A2" s="547" t="s">
        <v>1</v>
      </c>
      <c r="B2" s="548"/>
      <c r="C2" s="216" t="s">
        <v>2</v>
      </c>
      <c r="E2" s="217"/>
      <c r="F2" s="217"/>
      <c r="G2" s="217"/>
      <c r="H2" s="523" t="s">
        <v>3</v>
      </c>
      <c r="I2" s="523"/>
      <c r="J2" s="523"/>
      <c r="K2" s="523"/>
      <c r="L2" s="523"/>
      <c r="M2" s="523"/>
      <c r="N2" s="523"/>
      <c r="O2" s="523"/>
      <c r="P2" s="523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</row>
    <row r="3" spans="1:31" ht="28.5" customHeight="1">
      <c r="A3" s="563" t="s">
        <v>286</v>
      </c>
      <c r="B3" s="563"/>
      <c r="C3" s="219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554"/>
      <c r="S3" s="554"/>
      <c r="T3" s="554"/>
      <c r="U3" s="554"/>
      <c r="V3" s="554"/>
      <c r="W3" s="554"/>
      <c r="X3" s="554"/>
      <c r="Y3" s="554"/>
      <c r="Z3" s="554"/>
      <c r="AA3" s="554"/>
      <c r="AB3" s="554"/>
      <c r="AC3" s="554"/>
      <c r="AD3" s="554"/>
      <c r="AE3" s="218"/>
    </row>
    <row r="4" spans="1:31" ht="18.75" customHeight="1">
      <c r="A4" s="214"/>
      <c r="B4" s="555" t="s">
        <v>4</v>
      </c>
      <c r="C4" s="555"/>
      <c r="D4" s="555"/>
      <c r="E4" s="555"/>
      <c r="F4" s="555"/>
      <c r="G4" s="555"/>
      <c r="H4" s="555"/>
      <c r="I4" s="555"/>
      <c r="J4" s="555"/>
      <c r="K4" s="555"/>
      <c r="L4" s="555"/>
      <c r="M4" s="555"/>
      <c r="N4" s="555"/>
      <c r="O4" s="555"/>
      <c r="P4" s="555"/>
      <c r="Q4" s="555"/>
      <c r="R4" s="555"/>
      <c r="S4" s="555"/>
      <c r="T4" s="555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</row>
    <row r="5" spans="1:31">
      <c r="A5" s="531"/>
      <c r="B5" s="532"/>
      <c r="C5" s="532"/>
      <c r="D5" s="532"/>
      <c r="E5" s="532"/>
      <c r="F5" s="533"/>
      <c r="G5" s="534" t="s">
        <v>5</v>
      </c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5"/>
      <c r="T5" s="535"/>
      <c r="U5" s="535"/>
      <c r="V5" s="535"/>
      <c r="W5" s="535"/>
      <c r="X5" s="535"/>
      <c r="Y5" s="535"/>
      <c r="Z5" s="535"/>
      <c r="AA5" s="535"/>
      <c r="AB5" s="535"/>
      <c r="AC5" s="535"/>
      <c r="AD5" s="535"/>
      <c r="AE5" s="536"/>
    </row>
    <row r="6" spans="1:31" ht="15" customHeight="1">
      <c r="A6" s="564" t="s">
        <v>6</v>
      </c>
      <c r="B6" s="558" t="s">
        <v>7</v>
      </c>
      <c r="C6" s="558" t="s">
        <v>8</v>
      </c>
      <c r="D6" s="558" t="s">
        <v>9</v>
      </c>
      <c r="E6" s="558"/>
      <c r="F6" s="558"/>
      <c r="G6" s="552" t="s">
        <v>10</v>
      </c>
      <c r="H6" s="552"/>
      <c r="I6" s="552"/>
      <c r="J6" s="552"/>
      <c r="K6" s="552"/>
      <c r="L6" s="552"/>
      <c r="M6" s="552"/>
      <c r="N6" s="552"/>
      <c r="O6" s="552"/>
      <c r="P6" s="552"/>
      <c r="Q6" s="552"/>
      <c r="R6" s="552"/>
      <c r="S6" s="552"/>
      <c r="T6" s="552"/>
      <c r="U6" s="552"/>
      <c r="V6" s="552"/>
      <c r="W6" s="552"/>
      <c r="X6" s="552"/>
      <c r="Y6" s="540" t="s">
        <v>11</v>
      </c>
      <c r="Z6" s="540" t="s">
        <v>12</v>
      </c>
      <c r="AA6" s="540" t="s">
        <v>13</v>
      </c>
      <c r="AB6" s="540" t="s">
        <v>14</v>
      </c>
      <c r="AC6" s="540" t="s">
        <v>15</v>
      </c>
      <c r="AD6" s="540" t="s">
        <v>16</v>
      </c>
      <c r="AE6" s="540" t="s">
        <v>17</v>
      </c>
    </row>
    <row r="7" spans="1:31" ht="15" customHeight="1">
      <c r="A7" s="564"/>
      <c r="B7" s="558"/>
      <c r="C7" s="558"/>
      <c r="D7" s="558"/>
      <c r="E7" s="558"/>
      <c r="F7" s="558"/>
      <c r="G7" s="543" t="s">
        <v>18</v>
      </c>
      <c r="H7" s="553"/>
      <c r="I7" s="553"/>
      <c r="J7" s="553"/>
      <c r="K7" s="553"/>
      <c r="L7" s="553"/>
      <c r="M7" s="553"/>
      <c r="N7" s="553"/>
      <c r="O7" s="544"/>
      <c r="P7" s="537" t="s">
        <v>19</v>
      </c>
      <c r="Q7" s="538"/>
      <c r="R7" s="538"/>
      <c r="S7" s="538"/>
      <c r="T7" s="538"/>
      <c r="U7" s="538"/>
      <c r="V7" s="538"/>
      <c r="W7" s="538"/>
      <c r="X7" s="539"/>
      <c r="Y7" s="541"/>
      <c r="Z7" s="541"/>
      <c r="AA7" s="541"/>
      <c r="AB7" s="541"/>
      <c r="AC7" s="541"/>
      <c r="AD7" s="541"/>
      <c r="AE7" s="541"/>
    </row>
    <row r="8" spans="1:31" ht="14.25" customHeight="1">
      <c r="A8" s="565"/>
      <c r="B8" s="556"/>
      <c r="C8" s="556"/>
      <c r="D8" s="556" t="s">
        <v>20</v>
      </c>
      <c r="E8" s="556" t="s">
        <v>21</v>
      </c>
      <c r="F8" s="556" t="s">
        <v>22</v>
      </c>
      <c r="G8" s="543" t="s">
        <v>23</v>
      </c>
      <c r="H8" s="544"/>
      <c r="I8" s="543" t="s">
        <v>24</v>
      </c>
      <c r="J8" s="544"/>
      <c r="K8" s="543" t="s">
        <v>25</v>
      </c>
      <c r="L8" s="544"/>
      <c r="M8" s="543" t="s">
        <v>26</v>
      </c>
      <c r="N8" s="544"/>
      <c r="O8" s="545" t="s">
        <v>27</v>
      </c>
      <c r="P8" s="537" t="s">
        <v>23</v>
      </c>
      <c r="Q8" s="539"/>
      <c r="R8" s="537" t="s">
        <v>24</v>
      </c>
      <c r="S8" s="539"/>
      <c r="T8" s="537" t="s">
        <v>25</v>
      </c>
      <c r="U8" s="539"/>
      <c r="V8" s="537" t="s">
        <v>26</v>
      </c>
      <c r="W8" s="539"/>
      <c r="X8" s="550" t="s">
        <v>27</v>
      </c>
      <c r="Y8" s="541"/>
      <c r="Z8" s="541"/>
      <c r="AA8" s="541"/>
      <c r="AB8" s="541"/>
      <c r="AC8" s="541"/>
      <c r="AD8" s="541"/>
      <c r="AE8" s="541"/>
    </row>
    <row r="9" spans="1:31" ht="41.25" customHeight="1" thickBot="1">
      <c r="A9" s="566"/>
      <c r="B9" s="559"/>
      <c r="C9" s="559"/>
      <c r="D9" s="557"/>
      <c r="E9" s="557"/>
      <c r="F9" s="557"/>
      <c r="G9" s="311" t="s">
        <v>28</v>
      </c>
      <c r="H9" s="311" t="s">
        <v>29</v>
      </c>
      <c r="I9" s="311" t="s">
        <v>28</v>
      </c>
      <c r="J9" s="311" t="s">
        <v>29</v>
      </c>
      <c r="K9" s="311" t="s">
        <v>28</v>
      </c>
      <c r="L9" s="311" t="s">
        <v>29</v>
      </c>
      <c r="M9" s="311" t="s">
        <v>28</v>
      </c>
      <c r="N9" s="311" t="s">
        <v>29</v>
      </c>
      <c r="O9" s="546"/>
      <c r="P9" s="312" t="s">
        <v>28</v>
      </c>
      <c r="Q9" s="312" t="s">
        <v>29</v>
      </c>
      <c r="R9" s="312" t="s">
        <v>28</v>
      </c>
      <c r="S9" s="312" t="s">
        <v>29</v>
      </c>
      <c r="T9" s="312" t="s">
        <v>28</v>
      </c>
      <c r="U9" s="312" t="s">
        <v>29</v>
      </c>
      <c r="V9" s="312" t="s">
        <v>28</v>
      </c>
      <c r="W9" s="312" t="s">
        <v>29</v>
      </c>
      <c r="X9" s="551"/>
      <c r="Y9" s="542"/>
      <c r="Z9" s="542"/>
      <c r="AA9" s="542"/>
      <c r="AB9" s="542"/>
      <c r="AC9" s="542"/>
      <c r="AD9" s="542"/>
      <c r="AE9" s="542"/>
    </row>
    <row r="10" spans="1:31" ht="23.25" customHeight="1">
      <c r="A10" s="403" t="s">
        <v>30</v>
      </c>
      <c r="B10" s="313"/>
      <c r="C10" s="314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3"/>
      <c r="S10" s="313"/>
      <c r="T10" s="313"/>
      <c r="U10" s="313"/>
      <c r="V10" s="313"/>
      <c r="W10" s="313"/>
      <c r="X10" s="313"/>
      <c r="Y10" s="313"/>
      <c r="Z10" s="313"/>
      <c r="AA10" s="313"/>
      <c r="AB10" s="313"/>
      <c r="AC10" s="313"/>
      <c r="AD10" s="313"/>
      <c r="AE10" s="315"/>
    </row>
    <row r="11" spans="1:31" ht="26.65" customHeight="1">
      <c r="A11" s="211" t="s">
        <v>31</v>
      </c>
      <c r="B11" s="428" t="s">
        <v>32</v>
      </c>
      <c r="C11" s="206" t="s">
        <v>33</v>
      </c>
      <c r="D11" s="466">
        <v>2</v>
      </c>
      <c r="E11" s="469">
        <v>2</v>
      </c>
      <c r="F11" s="469">
        <v>1</v>
      </c>
      <c r="G11" s="393">
        <v>40</v>
      </c>
      <c r="H11" s="393">
        <v>30</v>
      </c>
      <c r="I11" s="393"/>
      <c r="J11" s="393"/>
      <c r="K11" s="393">
        <v>60</v>
      </c>
      <c r="L11" s="393">
        <v>45</v>
      </c>
      <c r="M11" s="393"/>
      <c r="N11" s="393"/>
      <c r="O11" s="393">
        <v>7</v>
      </c>
      <c r="P11" s="357">
        <v>40</v>
      </c>
      <c r="Q11" s="357">
        <v>30</v>
      </c>
      <c r="R11" s="357"/>
      <c r="S11" s="357"/>
      <c r="T11" s="357">
        <v>60</v>
      </c>
      <c r="U11" s="357">
        <v>45</v>
      </c>
      <c r="V11" s="357"/>
      <c r="W11" s="357"/>
      <c r="X11" s="357">
        <v>7</v>
      </c>
      <c r="Y11" s="12">
        <f>SUM(Z11:AC11)</f>
        <v>200</v>
      </c>
      <c r="Z11" s="12">
        <f>G11+P11</f>
        <v>80</v>
      </c>
      <c r="AA11" s="12">
        <f>I11+R11</f>
        <v>0</v>
      </c>
      <c r="AB11" s="12">
        <f>K11+T11</f>
        <v>120</v>
      </c>
      <c r="AC11" s="12">
        <f>M11+V11</f>
        <v>0</v>
      </c>
      <c r="AD11" s="12">
        <f>SUM(G11:N11,P11:W11)</f>
        <v>350</v>
      </c>
      <c r="AE11" s="12">
        <f>O11+X11</f>
        <v>14</v>
      </c>
    </row>
    <row r="12" spans="1:31" ht="27" customHeight="1">
      <c r="A12" s="211" t="s">
        <v>34</v>
      </c>
      <c r="B12" s="428" t="s">
        <v>35</v>
      </c>
      <c r="C12" s="206" t="s">
        <v>36</v>
      </c>
      <c r="D12" s="466">
        <v>2</v>
      </c>
      <c r="E12" s="469" t="s">
        <v>37</v>
      </c>
      <c r="F12" s="469"/>
      <c r="G12" s="393">
        <v>35</v>
      </c>
      <c r="H12" s="393">
        <v>12</v>
      </c>
      <c r="I12" s="393">
        <v>22</v>
      </c>
      <c r="J12" s="393">
        <v>10</v>
      </c>
      <c r="K12" s="393">
        <v>16</v>
      </c>
      <c r="L12" s="393">
        <v>10</v>
      </c>
      <c r="M12" s="393">
        <v>5</v>
      </c>
      <c r="N12" s="393">
        <v>5</v>
      </c>
      <c r="O12" s="393">
        <v>6</v>
      </c>
      <c r="P12" s="357">
        <v>10</v>
      </c>
      <c r="Q12" s="357">
        <v>15</v>
      </c>
      <c r="R12" s="357">
        <v>10</v>
      </c>
      <c r="S12" s="357">
        <v>15</v>
      </c>
      <c r="T12" s="357">
        <v>12</v>
      </c>
      <c r="U12" s="357">
        <v>10</v>
      </c>
      <c r="V12" s="357"/>
      <c r="W12" s="357"/>
      <c r="X12" s="357">
        <v>3</v>
      </c>
      <c r="Y12" s="12">
        <f>SUM(Z12:AC12)</f>
        <v>110</v>
      </c>
      <c r="Z12" s="12">
        <f>G12+P12</f>
        <v>45</v>
      </c>
      <c r="AA12" s="12">
        <f>I12+R12</f>
        <v>32</v>
      </c>
      <c r="AB12" s="12">
        <f>K12+T12</f>
        <v>28</v>
      </c>
      <c r="AC12" s="12">
        <f>M12+V12</f>
        <v>5</v>
      </c>
      <c r="AD12" s="12">
        <f>SUM(G12:N12,P12:W12)</f>
        <v>187</v>
      </c>
      <c r="AE12" s="12">
        <f>O12+X12</f>
        <v>9</v>
      </c>
    </row>
    <row r="13" spans="1:31" s="404" customFormat="1" ht="32.1" customHeight="1">
      <c r="A13" s="491" t="s">
        <v>38</v>
      </c>
      <c r="B13" s="492" t="s">
        <v>39</v>
      </c>
      <c r="C13" s="493" t="s">
        <v>40</v>
      </c>
      <c r="D13" s="494">
        <v>2</v>
      </c>
      <c r="E13" s="494">
        <v>2</v>
      </c>
      <c r="F13" s="494"/>
      <c r="G13" s="495"/>
      <c r="H13" s="495"/>
      <c r="I13" s="495"/>
      <c r="J13" s="495"/>
      <c r="K13" s="495"/>
      <c r="L13" s="495"/>
      <c r="M13" s="495"/>
      <c r="N13" s="495"/>
      <c r="O13" s="495"/>
      <c r="P13" s="496">
        <v>10</v>
      </c>
      <c r="Q13" s="496">
        <v>20</v>
      </c>
      <c r="R13" s="496"/>
      <c r="S13" s="496"/>
      <c r="T13" s="496">
        <v>10</v>
      </c>
      <c r="U13" s="496">
        <v>20</v>
      </c>
      <c r="V13" s="496"/>
      <c r="W13" s="496"/>
      <c r="X13" s="496">
        <v>3</v>
      </c>
      <c r="Y13" s="12">
        <f>SUM(Z13:AC13)</f>
        <v>20</v>
      </c>
      <c r="Z13" s="494">
        <v>10</v>
      </c>
      <c r="AA13" s="494"/>
      <c r="AB13" s="494">
        <v>10</v>
      </c>
      <c r="AC13" s="494">
        <v>0</v>
      </c>
      <c r="AD13" s="12">
        <f>SUM(G13:N13,P13:W13)</f>
        <v>60</v>
      </c>
      <c r="AE13" s="494">
        <v>3</v>
      </c>
    </row>
    <row r="15" spans="1:31">
      <c r="A15" s="560" t="s">
        <v>41</v>
      </c>
      <c r="B15" s="561"/>
      <c r="C15" s="561"/>
      <c r="D15" s="561"/>
      <c r="E15" s="561"/>
      <c r="F15" s="562"/>
      <c r="G15" s="207">
        <f>SUM(G11:G13)</f>
        <v>75</v>
      </c>
      <c r="H15" s="207">
        <f t="shared" ref="H15:AE15" si="0">SUM(H11:H13)</f>
        <v>42</v>
      </c>
      <c r="I15" s="207">
        <f t="shared" si="0"/>
        <v>22</v>
      </c>
      <c r="J15" s="207">
        <f t="shared" si="0"/>
        <v>10</v>
      </c>
      <c r="K15" s="207">
        <f t="shared" si="0"/>
        <v>76</v>
      </c>
      <c r="L15" s="207">
        <f t="shared" si="0"/>
        <v>55</v>
      </c>
      <c r="M15" s="207">
        <f t="shared" si="0"/>
        <v>5</v>
      </c>
      <c r="N15" s="207">
        <f t="shared" si="0"/>
        <v>5</v>
      </c>
      <c r="O15" s="207">
        <f t="shared" si="0"/>
        <v>13</v>
      </c>
      <c r="P15" s="207">
        <f t="shared" si="0"/>
        <v>60</v>
      </c>
      <c r="Q15" s="207">
        <f t="shared" si="0"/>
        <v>65</v>
      </c>
      <c r="R15" s="207">
        <f t="shared" si="0"/>
        <v>10</v>
      </c>
      <c r="S15" s="207">
        <f t="shared" si="0"/>
        <v>15</v>
      </c>
      <c r="T15" s="207">
        <f t="shared" si="0"/>
        <v>82</v>
      </c>
      <c r="U15" s="207">
        <f t="shared" si="0"/>
        <v>75</v>
      </c>
      <c r="V15" s="207">
        <f t="shared" si="0"/>
        <v>0</v>
      </c>
      <c r="W15" s="207">
        <f t="shared" si="0"/>
        <v>0</v>
      </c>
      <c r="X15" s="207">
        <f t="shared" si="0"/>
        <v>13</v>
      </c>
      <c r="Y15" s="207">
        <f t="shared" si="0"/>
        <v>330</v>
      </c>
      <c r="Z15" s="207">
        <f t="shared" si="0"/>
        <v>135</v>
      </c>
      <c r="AA15" s="207">
        <f t="shared" si="0"/>
        <v>32</v>
      </c>
      <c r="AB15" s="207">
        <f t="shared" si="0"/>
        <v>158</v>
      </c>
      <c r="AC15" s="207">
        <f t="shared" si="0"/>
        <v>5</v>
      </c>
      <c r="AD15" s="207">
        <f t="shared" si="0"/>
        <v>597</v>
      </c>
      <c r="AE15" s="207">
        <f t="shared" si="0"/>
        <v>26</v>
      </c>
    </row>
    <row r="16" spans="1:31" ht="22.5" customHeight="1">
      <c r="A16" s="208" t="s">
        <v>42</v>
      </c>
      <c r="B16" s="209"/>
      <c r="C16" s="468"/>
      <c r="D16" s="209"/>
      <c r="E16" s="209"/>
      <c r="F16" s="209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24"/>
    </row>
    <row r="17" spans="1:31" ht="27" customHeight="1">
      <c r="A17" s="400" t="s">
        <v>43</v>
      </c>
      <c r="B17" s="425" t="s">
        <v>44</v>
      </c>
      <c r="C17" s="497" t="s">
        <v>45</v>
      </c>
      <c r="D17" s="490">
        <v>2</v>
      </c>
      <c r="E17" s="498">
        <v>2</v>
      </c>
      <c r="F17" s="498"/>
      <c r="G17" s="393"/>
      <c r="H17" s="393"/>
      <c r="I17" s="393"/>
      <c r="J17" s="393"/>
      <c r="K17" s="393"/>
      <c r="L17" s="393"/>
      <c r="M17" s="393"/>
      <c r="N17" s="393"/>
      <c r="O17" s="393"/>
      <c r="P17" s="499">
        <v>30</v>
      </c>
      <c r="Q17" s="499">
        <v>20</v>
      </c>
      <c r="R17" s="499">
        <v>20</v>
      </c>
      <c r="S17" s="499">
        <v>25</v>
      </c>
      <c r="T17" s="499"/>
      <c r="U17" s="499"/>
      <c r="V17" s="499">
        <v>10</v>
      </c>
      <c r="W17" s="499">
        <v>15</v>
      </c>
      <c r="X17" s="499">
        <v>5</v>
      </c>
      <c r="Y17" s="406">
        <f>SUM(Z17:AC17)</f>
        <v>60</v>
      </c>
      <c r="Z17" s="406">
        <f>G17+P17</f>
        <v>30</v>
      </c>
      <c r="AA17" s="406">
        <f>I17+R17</f>
        <v>20</v>
      </c>
      <c r="AB17" s="406">
        <f>K17+T17</f>
        <v>0</v>
      </c>
      <c r="AC17" s="406">
        <f>M17+V17</f>
        <v>10</v>
      </c>
      <c r="AD17" s="406">
        <f>SUM(G17:N17,P17:W17)</f>
        <v>120</v>
      </c>
      <c r="AE17" s="406">
        <v>5</v>
      </c>
    </row>
    <row r="18" spans="1:31" ht="33.75" customHeight="1">
      <c r="A18" s="400" t="s">
        <v>46</v>
      </c>
      <c r="B18" s="428" t="s">
        <v>47</v>
      </c>
      <c r="C18" s="206" t="s">
        <v>48</v>
      </c>
      <c r="D18" s="466"/>
      <c r="E18" s="466">
        <v>1</v>
      </c>
      <c r="F18" s="469"/>
      <c r="G18" s="393"/>
      <c r="H18" s="393"/>
      <c r="I18" s="393">
        <v>50</v>
      </c>
      <c r="J18" s="393">
        <v>25</v>
      </c>
      <c r="K18" s="393">
        <v>40</v>
      </c>
      <c r="L18" s="393">
        <v>30</v>
      </c>
      <c r="M18" s="393"/>
      <c r="N18" s="393"/>
      <c r="O18" s="393">
        <v>6</v>
      </c>
      <c r="P18" s="357"/>
      <c r="Q18" s="357"/>
      <c r="R18" s="357"/>
      <c r="S18" s="357"/>
      <c r="T18" s="357"/>
      <c r="U18" s="357"/>
      <c r="V18" s="357"/>
      <c r="W18" s="357"/>
      <c r="X18" s="357"/>
      <c r="Y18" s="12">
        <f>SUM(Z18:AC18)</f>
        <v>90</v>
      </c>
      <c r="Z18" s="12">
        <f>G18+P18</f>
        <v>0</v>
      </c>
      <c r="AA18" s="12">
        <f>I18+R18</f>
        <v>50</v>
      </c>
      <c r="AB18" s="12">
        <f>K18+T18</f>
        <v>40</v>
      </c>
      <c r="AC18" s="12">
        <f>M18+V18</f>
        <v>0</v>
      </c>
      <c r="AD18" s="406">
        <f>SUM(G18:N18,P18:W18)</f>
        <v>145</v>
      </c>
      <c r="AE18" s="12">
        <v>6</v>
      </c>
    </row>
    <row r="19" spans="1:31" ht="15.75">
      <c r="A19" s="560" t="s">
        <v>41</v>
      </c>
      <c r="B19" s="561"/>
      <c r="C19" s="561"/>
      <c r="D19" s="561"/>
      <c r="E19" s="561"/>
      <c r="F19" s="562"/>
      <c r="G19" s="21">
        <f t="shared" ref="G19:AE19" si="1">SUM(G17:G18)</f>
        <v>0</v>
      </c>
      <c r="H19" s="21">
        <f t="shared" si="1"/>
        <v>0</v>
      </c>
      <c r="I19" s="21">
        <f t="shared" si="1"/>
        <v>50</v>
      </c>
      <c r="J19" s="21">
        <f t="shared" si="1"/>
        <v>25</v>
      </c>
      <c r="K19" s="21">
        <f t="shared" si="1"/>
        <v>40</v>
      </c>
      <c r="L19" s="21">
        <f t="shared" si="1"/>
        <v>30</v>
      </c>
      <c r="M19" s="21">
        <f t="shared" si="1"/>
        <v>0</v>
      </c>
      <c r="N19" s="21">
        <f t="shared" si="1"/>
        <v>0</v>
      </c>
      <c r="O19" s="21">
        <f t="shared" si="1"/>
        <v>6</v>
      </c>
      <c r="P19" s="21">
        <f t="shared" si="1"/>
        <v>30</v>
      </c>
      <c r="Q19" s="21">
        <f t="shared" si="1"/>
        <v>20</v>
      </c>
      <c r="R19" s="21">
        <f t="shared" si="1"/>
        <v>20</v>
      </c>
      <c r="S19" s="21">
        <f t="shared" si="1"/>
        <v>25</v>
      </c>
      <c r="T19" s="21">
        <f t="shared" si="1"/>
        <v>0</v>
      </c>
      <c r="U19" s="21">
        <f t="shared" si="1"/>
        <v>0</v>
      </c>
      <c r="V19" s="21">
        <f t="shared" si="1"/>
        <v>10</v>
      </c>
      <c r="W19" s="21">
        <f t="shared" si="1"/>
        <v>15</v>
      </c>
      <c r="X19" s="21">
        <f t="shared" si="1"/>
        <v>5</v>
      </c>
      <c r="Y19" s="21">
        <f t="shared" si="1"/>
        <v>150</v>
      </c>
      <c r="Z19" s="21">
        <f t="shared" si="1"/>
        <v>30</v>
      </c>
      <c r="AA19" s="21">
        <f t="shared" si="1"/>
        <v>70</v>
      </c>
      <c r="AB19" s="21">
        <f t="shared" si="1"/>
        <v>40</v>
      </c>
      <c r="AC19" s="21">
        <f t="shared" si="1"/>
        <v>10</v>
      </c>
      <c r="AD19" s="21">
        <f t="shared" si="1"/>
        <v>265</v>
      </c>
      <c r="AE19" s="21">
        <f t="shared" si="1"/>
        <v>11</v>
      </c>
    </row>
    <row r="20" spans="1:31" ht="19.5" customHeight="1">
      <c r="A20" s="407" t="s">
        <v>49</v>
      </c>
      <c r="B20" s="209" t="s">
        <v>50</v>
      </c>
      <c r="C20" s="468"/>
      <c r="D20" s="209"/>
      <c r="E20" s="209"/>
      <c r="F20" s="209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24"/>
    </row>
    <row r="21" spans="1:31" ht="30.75" customHeight="1">
      <c r="A21" s="20" t="s">
        <v>51</v>
      </c>
      <c r="B21" s="428" t="s">
        <v>52</v>
      </c>
      <c r="C21" s="206" t="s">
        <v>53</v>
      </c>
      <c r="D21" s="466"/>
      <c r="E21" s="469">
        <v>1</v>
      </c>
      <c r="F21" s="469"/>
      <c r="G21" s="393">
        <v>20</v>
      </c>
      <c r="H21" s="393">
        <v>30</v>
      </c>
      <c r="I21" s="393"/>
      <c r="J21" s="393"/>
      <c r="K21" s="393"/>
      <c r="L21" s="393"/>
      <c r="M21" s="393"/>
      <c r="N21" s="393"/>
      <c r="O21" s="393">
        <v>2</v>
      </c>
      <c r="P21" s="357"/>
      <c r="Q21" s="357"/>
      <c r="R21" s="357"/>
      <c r="S21" s="357"/>
      <c r="T21" s="357"/>
      <c r="U21" s="357"/>
      <c r="V21" s="357"/>
      <c r="W21" s="357"/>
      <c r="X21" s="357"/>
      <c r="Y21" s="12">
        <f t="shared" ref="Y21:Y24" si="2">SUM(Z21:AC21)</f>
        <v>20</v>
      </c>
      <c r="Z21" s="12">
        <f t="shared" ref="Z21:Z24" si="3">G21+P21</f>
        <v>20</v>
      </c>
      <c r="AA21" s="12">
        <f t="shared" ref="AA21:AA24" si="4">I21+R21</f>
        <v>0</v>
      </c>
      <c r="AB21" s="12">
        <f t="shared" ref="AB21:AB24" si="5">K21+T21</f>
        <v>0</v>
      </c>
      <c r="AC21" s="12">
        <f t="shared" ref="AC21:AC24" si="6">M21+V21</f>
        <v>0</v>
      </c>
      <c r="AD21" s="12">
        <f t="shared" ref="AD21:AD24" si="7">SUM(G21:N21,P21:W21)</f>
        <v>50</v>
      </c>
      <c r="AE21" s="12">
        <f t="shared" ref="AE21:AE24" si="8">O21+X21</f>
        <v>2</v>
      </c>
    </row>
    <row r="22" spans="1:31" ht="24.75" customHeight="1">
      <c r="A22" s="211" t="s">
        <v>54</v>
      </c>
      <c r="B22" s="428" t="s">
        <v>55</v>
      </c>
      <c r="C22" s="206" t="s">
        <v>56</v>
      </c>
      <c r="D22" s="466"/>
      <c r="E22" s="469">
        <v>2</v>
      </c>
      <c r="F22" s="469"/>
      <c r="G22" s="18"/>
      <c r="H22" s="18"/>
      <c r="I22" s="18"/>
      <c r="J22" s="18"/>
      <c r="K22" s="18"/>
      <c r="L22" s="18"/>
      <c r="M22" s="18"/>
      <c r="N22" s="18"/>
      <c r="O22" s="18"/>
      <c r="P22" s="19">
        <v>15</v>
      </c>
      <c r="Q22" s="19">
        <v>15</v>
      </c>
      <c r="R22" s="19">
        <v>10</v>
      </c>
      <c r="S22" s="19">
        <v>10</v>
      </c>
      <c r="T22" s="19"/>
      <c r="U22" s="19"/>
      <c r="V22" s="19"/>
      <c r="W22" s="19"/>
      <c r="X22" s="19">
        <v>2</v>
      </c>
      <c r="Y22" s="12">
        <f t="shared" si="2"/>
        <v>25</v>
      </c>
      <c r="Z22" s="12">
        <f t="shared" si="3"/>
        <v>15</v>
      </c>
      <c r="AA22" s="12">
        <f t="shared" si="4"/>
        <v>10</v>
      </c>
      <c r="AB22" s="12">
        <f t="shared" si="5"/>
        <v>0</v>
      </c>
      <c r="AC22" s="12">
        <f t="shared" si="6"/>
        <v>0</v>
      </c>
      <c r="AD22" s="12">
        <f t="shared" si="7"/>
        <v>50</v>
      </c>
      <c r="AE22" s="12">
        <f t="shared" si="8"/>
        <v>2</v>
      </c>
    </row>
    <row r="23" spans="1:31" ht="24.75" customHeight="1">
      <c r="A23" s="211" t="s">
        <v>57</v>
      </c>
      <c r="B23" s="428" t="s">
        <v>58</v>
      </c>
      <c r="C23" s="206" t="s">
        <v>36</v>
      </c>
      <c r="D23" s="466"/>
      <c r="E23" s="469">
        <v>1</v>
      </c>
      <c r="F23" s="469"/>
      <c r="G23" s="18">
        <v>30</v>
      </c>
      <c r="H23" s="18">
        <v>20</v>
      </c>
      <c r="I23" s="18"/>
      <c r="J23" s="18"/>
      <c r="K23" s="18"/>
      <c r="L23" s="18"/>
      <c r="M23" s="18"/>
      <c r="N23" s="18"/>
      <c r="O23" s="18">
        <v>2</v>
      </c>
      <c r="P23" s="19"/>
      <c r="Q23" s="19"/>
      <c r="R23" s="19"/>
      <c r="S23" s="19"/>
      <c r="T23" s="19"/>
      <c r="U23" s="19"/>
      <c r="V23" s="19"/>
      <c r="W23" s="19"/>
      <c r="X23" s="19"/>
      <c r="Y23" s="12">
        <f t="shared" si="2"/>
        <v>30</v>
      </c>
      <c r="Z23" s="12">
        <f t="shared" si="3"/>
        <v>30</v>
      </c>
      <c r="AA23" s="12">
        <f t="shared" si="4"/>
        <v>0</v>
      </c>
      <c r="AB23" s="12">
        <f t="shared" si="5"/>
        <v>0</v>
      </c>
      <c r="AC23" s="12">
        <f t="shared" si="6"/>
        <v>0</v>
      </c>
      <c r="AD23" s="12">
        <f t="shared" si="7"/>
        <v>50</v>
      </c>
      <c r="AE23" s="12">
        <f t="shared" si="8"/>
        <v>2</v>
      </c>
    </row>
    <row r="24" spans="1:31" ht="24" customHeight="1">
      <c r="A24" s="20" t="s">
        <v>59</v>
      </c>
      <c r="B24" s="6" t="s">
        <v>60</v>
      </c>
      <c r="C24" s="206" t="s">
        <v>61</v>
      </c>
      <c r="D24" s="466">
        <v>4</v>
      </c>
      <c r="E24" s="211" t="s">
        <v>62</v>
      </c>
      <c r="F24" s="469"/>
      <c r="G24" s="18"/>
      <c r="H24" s="18"/>
      <c r="I24" s="18">
        <v>30</v>
      </c>
      <c r="J24" s="18">
        <v>20</v>
      </c>
      <c r="K24" s="18"/>
      <c r="L24" s="18"/>
      <c r="M24" s="18"/>
      <c r="N24" s="18"/>
      <c r="O24" s="18">
        <v>2</v>
      </c>
      <c r="P24" s="19"/>
      <c r="Q24" s="19"/>
      <c r="R24" s="19">
        <v>30</v>
      </c>
      <c r="S24" s="19">
        <v>20</v>
      </c>
      <c r="T24" s="19"/>
      <c r="U24" s="19"/>
      <c r="V24" s="19"/>
      <c r="W24" s="19"/>
      <c r="X24" s="19">
        <v>2</v>
      </c>
      <c r="Y24" s="12">
        <f t="shared" si="2"/>
        <v>60</v>
      </c>
      <c r="Z24" s="12">
        <f t="shared" si="3"/>
        <v>0</v>
      </c>
      <c r="AA24" s="12">
        <f t="shared" si="4"/>
        <v>60</v>
      </c>
      <c r="AB24" s="12">
        <f t="shared" si="5"/>
        <v>0</v>
      </c>
      <c r="AC24" s="12">
        <f t="shared" si="6"/>
        <v>0</v>
      </c>
      <c r="AD24" s="12">
        <f t="shared" si="7"/>
        <v>100</v>
      </c>
      <c r="AE24" s="12">
        <f t="shared" si="8"/>
        <v>4</v>
      </c>
    </row>
    <row r="25" spans="1:31" ht="15.75">
      <c r="A25" s="560" t="s">
        <v>41</v>
      </c>
      <c r="B25" s="561"/>
      <c r="C25" s="561"/>
      <c r="D25" s="561"/>
      <c r="E25" s="561"/>
      <c r="F25" s="562"/>
      <c r="G25" s="21">
        <f>SUM(G21:G24)</f>
        <v>50</v>
      </c>
      <c r="H25" s="21">
        <f t="shared" ref="H25:AE25" si="9">SUM(H21:H24)</f>
        <v>50</v>
      </c>
      <c r="I25" s="21">
        <f t="shared" si="9"/>
        <v>30</v>
      </c>
      <c r="J25" s="21">
        <f t="shared" si="9"/>
        <v>20</v>
      </c>
      <c r="K25" s="21">
        <f t="shared" si="9"/>
        <v>0</v>
      </c>
      <c r="L25" s="21">
        <f t="shared" si="9"/>
        <v>0</v>
      </c>
      <c r="M25" s="21">
        <f t="shared" si="9"/>
        <v>0</v>
      </c>
      <c r="N25" s="21">
        <f t="shared" si="9"/>
        <v>0</v>
      </c>
      <c r="O25" s="21">
        <f t="shared" si="9"/>
        <v>6</v>
      </c>
      <c r="P25" s="21">
        <f t="shared" si="9"/>
        <v>15</v>
      </c>
      <c r="Q25" s="21">
        <f t="shared" si="9"/>
        <v>15</v>
      </c>
      <c r="R25" s="21">
        <f t="shared" si="9"/>
        <v>40</v>
      </c>
      <c r="S25" s="21">
        <f t="shared" si="9"/>
        <v>30</v>
      </c>
      <c r="T25" s="21">
        <f t="shared" si="9"/>
        <v>0</v>
      </c>
      <c r="U25" s="21">
        <f t="shared" si="9"/>
        <v>0</v>
      </c>
      <c r="V25" s="21">
        <f t="shared" si="9"/>
        <v>0</v>
      </c>
      <c r="W25" s="21">
        <f t="shared" si="9"/>
        <v>0</v>
      </c>
      <c r="X25" s="21">
        <f t="shared" si="9"/>
        <v>4</v>
      </c>
      <c r="Y25" s="21">
        <f t="shared" si="9"/>
        <v>135</v>
      </c>
      <c r="Z25" s="21">
        <f t="shared" si="9"/>
        <v>65</v>
      </c>
      <c r="AA25" s="21">
        <f t="shared" si="9"/>
        <v>70</v>
      </c>
      <c r="AB25" s="21">
        <f t="shared" si="9"/>
        <v>0</v>
      </c>
      <c r="AC25" s="21">
        <f t="shared" si="9"/>
        <v>0</v>
      </c>
      <c r="AD25" s="21">
        <f t="shared" si="9"/>
        <v>250</v>
      </c>
      <c r="AE25" s="21">
        <f t="shared" si="9"/>
        <v>10</v>
      </c>
    </row>
    <row r="26" spans="1:31" ht="20.25" customHeight="1">
      <c r="A26" s="208" t="s">
        <v>63</v>
      </c>
      <c r="B26" s="209"/>
      <c r="C26" s="468"/>
      <c r="D26" s="209"/>
      <c r="E26" s="209"/>
      <c r="F26" s="209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0"/>
      <c r="AC26" s="210"/>
      <c r="AD26" s="210"/>
      <c r="AE26" s="224"/>
    </row>
    <row r="27" spans="1:31" ht="28.5" customHeight="1">
      <c r="A27" s="20" t="s">
        <v>64</v>
      </c>
      <c r="B27" s="212" t="s">
        <v>65</v>
      </c>
      <c r="C27" s="206" t="s">
        <v>66</v>
      </c>
      <c r="D27" s="466"/>
      <c r="E27" s="469">
        <v>2</v>
      </c>
      <c r="F27" s="469"/>
      <c r="G27" s="18"/>
      <c r="H27" s="18"/>
      <c r="I27" s="18"/>
      <c r="J27" s="18"/>
      <c r="K27" s="18"/>
      <c r="L27" s="18"/>
      <c r="M27" s="18"/>
      <c r="N27" s="18"/>
      <c r="O27" s="18"/>
      <c r="P27" s="19"/>
      <c r="Q27" s="19"/>
      <c r="R27" s="19"/>
      <c r="S27" s="19"/>
      <c r="T27" s="19">
        <v>120</v>
      </c>
      <c r="U27" s="19"/>
      <c r="V27" s="19"/>
      <c r="W27" s="19"/>
      <c r="X27" s="19">
        <v>4</v>
      </c>
      <c r="Y27" s="12">
        <f>SUM(Z27:AC27)</f>
        <v>120</v>
      </c>
      <c r="Z27" s="12">
        <f>G27+P27</f>
        <v>0</v>
      </c>
      <c r="AA27" s="12">
        <f>I27+R27</f>
        <v>0</v>
      </c>
      <c r="AB27" s="12">
        <f>K27+T27</f>
        <v>120</v>
      </c>
      <c r="AC27" s="12">
        <f>M27+V27</f>
        <v>0</v>
      </c>
      <c r="AD27" s="12">
        <f>SUM(G27:N27,P27:W27)</f>
        <v>120</v>
      </c>
      <c r="AE27" s="12">
        <f>O27+X27</f>
        <v>4</v>
      </c>
    </row>
    <row r="28" spans="1:31" ht="15.75">
      <c r="A28" s="560" t="s">
        <v>41</v>
      </c>
      <c r="B28" s="561"/>
      <c r="C28" s="561"/>
      <c r="D28" s="561"/>
      <c r="E28" s="561"/>
      <c r="F28" s="562"/>
      <c r="G28" s="21">
        <f t="shared" ref="G28:X28" si="10">SUM(G27:G27)</f>
        <v>0</v>
      </c>
      <c r="H28" s="21">
        <f t="shared" si="10"/>
        <v>0</v>
      </c>
      <c r="I28" s="21">
        <f t="shared" si="10"/>
        <v>0</v>
      </c>
      <c r="J28" s="21">
        <f t="shared" si="10"/>
        <v>0</v>
      </c>
      <c r="K28" s="21">
        <f t="shared" si="10"/>
        <v>0</v>
      </c>
      <c r="L28" s="21">
        <f t="shared" si="10"/>
        <v>0</v>
      </c>
      <c r="M28" s="21">
        <f t="shared" si="10"/>
        <v>0</v>
      </c>
      <c r="N28" s="21">
        <f t="shared" si="10"/>
        <v>0</v>
      </c>
      <c r="O28" s="21">
        <f t="shared" si="10"/>
        <v>0</v>
      </c>
      <c r="P28" s="21">
        <f t="shared" si="10"/>
        <v>0</v>
      </c>
      <c r="Q28" s="21">
        <f t="shared" si="10"/>
        <v>0</v>
      </c>
      <c r="R28" s="21">
        <f t="shared" si="10"/>
        <v>0</v>
      </c>
      <c r="S28" s="21">
        <f t="shared" si="10"/>
        <v>0</v>
      </c>
      <c r="T28" s="21">
        <f t="shared" si="10"/>
        <v>120</v>
      </c>
      <c r="U28" s="21">
        <f t="shared" si="10"/>
        <v>0</v>
      </c>
      <c r="V28" s="21">
        <f t="shared" si="10"/>
        <v>0</v>
      </c>
      <c r="W28" s="21">
        <f t="shared" si="10"/>
        <v>0</v>
      </c>
      <c r="X28" s="21">
        <f t="shared" si="10"/>
        <v>4</v>
      </c>
      <c r="Y28" s="21">
        <f t="shared" ref="Y28:AE28" si="11">SUM(Y27)</f>
        <v>120</v>
      </c>
      <c r="Z28" s="21">
        <f t="shared" si="11"/>
        <v>0</v>
      </c>
      <c r="AA28" s="21">
        <f t="shared" si="11"/>
        <v>0</v>
      </c>
      <c r="AB28" s="21">
        <f t="shared" si="11"/>
        <v>120</v>
      </c>
      <c r="AC28" s="21">
        <f t="shared" si="11"/>
        <v>0</v>
      </c>
      <c r="AD28" s="21">
        <f t="shared" si="11"/>
        <v>120</v>
      </c>
      <c r="AE28" s="21">
        <f t="shared" si="11"/>
        <v>4</v>
      </c>
    </row>
    <row r="29" spans="1:31" ht="20.25" customHeight="1">
      <c r="A29" s="208" t="s">
        <v>67</v>
      </c>
      <c r="B29" s="209"/>
      <c r="C29" s="468"/>
      <c r="D29" s="209"/>
      <c r="E29" s="209"/>
      <c r="F29" s="209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24"/>
    </row>
    <row r="30" spans="1:31" ht="23.25" customHeight="1">
      <c r="A30" s="20" t="s">
        <v>68</v>
      </c>
      <c r="B30" s="6" t="s">
        <v>69</v>
      </c>
      <c r="C30" s="206" t="s">
        <v>70</v>
      </c>
      <c r="D30" s="469"/>
      <c r="E30" s="469">
        <v>1</v>
      </c>
      <c r="F30" s="469"/>
      <c r="G30" s="18"/>
      <c r="H30" s="18"/>
      <c r="I30" s="18">
        <v>30</v>
      </c>
      <c r="J30" s="18">
        <v>20</v>
      </c>
      <c r="K30" s="18"/>
      <c r="L30" s="18"/>
      <c r="M30" s="18"/>
      <c r="N30" s="18"/>
      <c r="O30" s="18">
        <v>2</v>
      </c>
      <c r="P30" s="19"/>
      <c r="Q30" s="19"/>
      <c r="R30" s="19"/>
      <c r="S30" s="19"/>
      <c r="T30" s="19"/>
      <c r="U30" s="19"/>
      <c r="V30" s="19"/>
      <c r="W30" s="19"/>
      <c r="X30" s="19"/>
      <c r="Y30" s="12">
        <f>SUM(Z30:AC30)</f>
        <v>30</v>
      </c>
      <c r="Z30" s="12">
        <f>G30+P30</f>
        <v>0</v>
      </c>
      <c r="AA30" s="12">
        <f>I30+R30</f>
        <v>30</v>
      </c>
      <c r="AB30" s="12">
        <f>K30+T30</f>
        <v>0</v>
      </c>
      <c r="AC30" s="12">
        <f>M30+V30</f>
        <v>0</v>
      </c>
      <c r="AD30" s="12">
        <f>SUM(G30:N30,P30:W30)</f>
        <v>50</v>
      </c>
      <c r="AE30" s="12">
        <f>O30+X30</f>
        <v>2</v>
      </c>
    </row>
    <row r="31" spans="1:31" ht="24" customHeight="1">
      <c r="A31" s="20" t="s">
        <v>71</v>
      </c>
      <c r="B31" s="6" t="s">
        <v>72</v>
      </c>
      <c r="C31" s="206" t="s">
        <v>73</v>
      </c>
      <c r="D31" s="469"/>
      <c r="E31" s="469"/>
      <c r="F31" s="469">
        <v>1</v>
      </c>
      <c r="G31" s="18"/>
      <c r="H31" s="18"/>
      <c r="I31" s="18">
        <v>2</v>
      </c>
      <c r="J31" s="18"/>
      <c r="K31" s="18"/>
      <c r="L31" s="18"/>
      <c r="M31" s="18"/>
      <c r="N31" s="18"/>
      <c r="O31" s="18">
        <v>0</v>
      </c>
      <c r="P31" s="19"/>
      <c r="Q31" s="19"/>
      <c r="R31" s="19"/>
      <c r="S31" s="19"/>
      <c r="T31" s="19"/>
      <c r="U31" s="19"/>
      <c r="V31" s="19"/>
      <c r="W31" s="19"/>
      <c r="X31" s="19"/>
      <c r="Y31" s="12">
        <f>SUM(Z31:AC31)</f>
        <v>2</v>
      </c>
      <c r="Z31" s="12">
        <f>SUM(G31,P31)</f>
        <v>0</v>
      </c>
      <c r="AA31" s="12">
        <f>SUM(I31,R31)</f>
        <v>2</v>
      </c>
      <c r="AB31" s="12">
        <f>SUM(K31,T31)</f>
        <v>0</v>
      </c>
      <c r="AC31" s="12">
        <f>SUM(M31,V31)</f>
        <v>0</v>
      </c>
      <c r="AD31" s="12">
        <f>SUM(G31:N31,P31:W31)</f>
        <v>2</v>
      </c>
      <c r="AE31" s="12">
        <f>SUM(O31,X31)</f>
        <v>0</v>
      </c>
    </row>
    <row r="32" spans="1:31" ht="24" customHeight="1">
      <c r="A32" s="20" t="s">
        <v>74</v>
      </c>
      <c r="B32" s="6" t="s">
        <v>75</v>
      </c>
      <c r="C32" s="206" t="s">
        <v>76</v>
      </c>
      <c r="D32" s="469"/>
      <c r="E32" s="469"/>
      <c r="F32" s="469">
        <v>1</v>
      </c>
      <c r="G32" s="18">
        <v>5</v>
      </c>
      <c r="H32" s="18"/>
      <c r="I32" s="18"/>
      <c r="J32" s="18"/>
      <c r="K32" s="18"/>
      <c r="L32" s="18"/>
      <c r="M32" s="18"/>
      <c r="N32" s="18"/>
      <c r="O32" s="18">
        <v>0</v>
      </c>
      <c r="P32" s="19"/>
      <c r="Q32" s="19"/>
      <c r="R32" s="19"/>
      <c r="S32" s="19"/>
      <c r="T32" s="19"/>
      <c r="U32" s="19"/>
      <c r="V32" s="19"/>
      <c r="W32" s="19"/>
      <c r="X32" s="19"/>
      <c r="Y32" s="12">
        <f>SUM(Z32:AC32)</f>
        <v>5</v>
      </c>
      <c r="Z32" s="12">
        <f>SUM(G32,P32)</f>
        <v>5</v>
      </c>
      <c r="AA32" s="12">
        <f>SUM(I32,R32)</f>
        <v>0</v>
      </c>
      <c r="AB32" s="12">
        <f>SUM(K32,T32)</f>
        <v>0</v>
      </c>
      <c r="AC32" s="12">
        <f>SUM(M32,V32)</f>
        <v>0</v>
      </c>
      <c r="AD32" s="12">
        <f>SUM(G32:N32,P32:W32)</f>
        <v>5</v>
      </c>
      <c r="AE32" s="12">
        <f>SUM(O32,X32)</f>
        <v>0</v>
      </c>
    </row>
    <row r="33" spans="1:34" ht="24" customHeight="1">
      <c r="A33" s="20" t="s">
        <v>77</v>
      </c>
      <c r="B33" s="6" t="s">
        <v>78</v>
      </c>
      <c r="C33" s="206" t="s">
        <v>79</v>
      </c>
      <c r="D33" s="469"/>
      <c r="E33" s="469"/>
      <c r="F33" s="317" t="s">
        <v>80</v>
      </c>
      <c r="G33" s="18"/>
      <c r="H33" s="18"/>
      <c r="I33" s="18">
        <v>30</v>
      </c>
      <c r="J33" s="18"/>
      <c r="K33" s="18">
        <v>0</v>
      </c>
      <c r="L33" s="18"/>
      <c r="M33" s="18"/>
      <c r="N33" s="18"/>
      <c r="O33" s="18">
        <v>0</v>
      </c>
      <c r="P33" s="19"/>
      <c r="Q33" s="19"/>
      <c r="R33" s="19">
        <v>30</v>
      </c>
      <c r="S33" s="19"/>
      <c r="T33" s="19"/>
      <c r="U33" s="19"/>
      <c r="V33" s="19"/>
      <c r="W33" s="19"/>
      <c r="X33" s="19">
        <v>0</v>
      </c>
      <c r="Y33" s="12">
        <f>SUM(Z33:AC33)</f>
        <v>60</v>
      </c>
      <c r="Z33" s="12">
        <f>SUM(G33,P33)</f>
        <v>0</v>
      </c>
      <c r="AA33" s="12">
        <f>SUM(I33,R33)</f>
        <v>60</v>
      </c>
      <c r="AB33" s="12">
        <f>SUM(K33,T33)</f>
        <v>0</v>
      </c>
      <c r="AC33" s="12">
        <f>SUM(M33,V33)</f>
        <v>0</v>
      </c>
      <c r="AD33" s="12">
        <f>SUM(G33:N33,P33:W33)</f>
        <v>60</v>
      </c>
      <c r="AE33" s="12">
        <f>SUM(O33,X33)</f>
        <v>0</v>
      </c>
    </row>
    <row r="34" spans="1:34" ht="15.75">
      <c r="A34" s="560" t="s">
        <v>41</v>
      </c>
      <c r="B34" s="561"/>
      <c r="C34" s="561"/>
      <c r="D34" s="561"/>
      <c r="E34" s="561"/>
      <c r="F34" s="562"/>
      <c r="G34" s="21">
        <f>SUM(G30:G33)</f>
        <v>5</v>
      </c>
      <c r="H34" s="21">
        <f t="shared" ref="H34:AE34" si="12">SUM(H30:H33)</f>
        <v>0</v>
      </c>
      <c r="I34" s="21">
        <f t="shared" si="12"/>
        <v>62</v>
      </c>
      <c r="J34" s="21">
        <f t="shared" si="12"/>
        <v>20</v>
      </c>
      <c r="K34" s="21">
        <f t="shared" si="12"/>
        <v>0</v>
      </c>
      <c r="L34" s="21">
        <f t="shared" si="12"/>
        <v>0</v>
      </c>
      <c r="M34" s="21">
        <f t="shared" si="12"/>
        <v>0</v>
      </c>
      <c r="N34" s="21">
        <f t="shared" si="12"/>
        <v>0</v>
      </c>
      <c r="O34" s="21">
        <f t="shared" si="12"/>
        <v>2</v>
      </c>
      <c r="P34" s="21">
        <f t="shared" si="12"/>
        <v>0</v>
      </c>
      <c r="Q34" s="21">
        <f t="shared" si="12"/>
        <v>0</v>
      </c>
      <c r="R34" s="21">
        <f t="shared" si="12"/>
        <v>30</v>
      </c>
      <c r="S34" s="21">
        <f t="shared" si="12"/>
        <v>0</v>
      </c>
      <c r="T34" s="21">
        <f t="shared" si="12"/>
        <v>0</v>
      </c>
      <c r="U34" s="21">
        <f t="shared" si="12"/>
        <v>0</v>
      </c>
      <c r="V34" s="21">
        <f t="shared" si="12"/>
        <v>0</v>
      </c>
      <c r="W34" s="21">
        <f t="shared" si="12"/>
        <v>0</v>
      </c>
      <c r="X34" s="21">
        <f t="shared" si="12"/>
        <v>0</v>
      </c>
      <c r="Y34" s="21">
        <f t="shared" si="12"/>
        <v>97</v>
      </c>
      <c r="Z34" s="21">
        <f t="shared" si="12"/>
        <v>5</v>
      </c>
      <c r="AA34" s="21">
        <f t="shared" si="12"/>
        <v>92</v>
      </c>
      <c r="AB34" s="21">
        <f t="shared" si="12"/>
        <v>0</v>
      </c>
      <c r="AC34" s="21">
        <f t="shared" si="12"/>
        <v>0</v>
      </c>
      <c r="AD34" s="21">
        <f t="shared" si="12"/>
        <v>117</v>
      </c>
      <c r="AE34" s="21">
        <f t="shared" si="12"/>
        <v>2</v>
      </c>
    </row>
    <row r="35" spans="1:34" ht="22.5" customHeight="1">
      <c r="A35" s="208" t="s">
        <v>81</v>
      </c>
      <c r="B35" s="209"/>
      <c r="C35" s="468"/>
      <c r="D35" s="209"/>
      <c r="E35" s="209"/>
      <c r="F35" s="209"/>
      <c r="G35" s="210"/>
      <c r="H35" s="210"/>
      <c r="I35" s="210"/>
      <c r="J35" s="210"/>
      <c r="K35" s="210"/>
      <c r="L35" s="210"/>
      <c r="M35" s="210"/>
      <c r="N35" s="210"/>
      <c r="O35" s="210"/>
      <c r="P35" s="210"/>
      <c r="Q35" s="210"/>
      <c r="R35" s="210"/>
      <c r="S35" s="210"/>
      <c r="T35" s="210"/>
      <c r="U35" s="210"/>
      <c r="V35" s="210"/>
      <c r="W35" s="210"/>
      <c r="X35" s="210"/>
      <c r="Y35" s="210"/>
      <c r="Z35" s="210"/>
      <c r="AA35" s="210"/>
      <c r="AB35" s="210"/>
      <c r="AC35" s="210"/>
      <c r="AD35" s="210"/>
      <c r="AE35" s="224"/>
    </row>
    <row r="36" spans="1:34" ht="23.25" customHeight="1">
      <c r="A36" s="408">
        <v>1</v>
      </c>
      <c r="B36" s="527" t="s">
        <v>82</v>
      </c>
      <c r="C36" s="528"/>
      <c r="D36" s="466"/>
      <c r="E36" s="469">
        <v>1</v>
      </c>
      <c r="F36" s="469"/>
      <c r="G36" s="18">
        <v>15</v>
      </c>
      <c r="H36" s="18">
        <v>10</v>
      </c>
      <c r="I36" s="18"/>
      <c r="J36" s="18"/>
      <c r="K36" s="18"/>
      <c r="L36" s="18"/>
      <c r="M36" s="18"/>
      <c r="N36" s="18"/>
      <c r="O36" s="18">
        <v>1</v>
      </c>
      <c r="P36" s="19"/>
      <c r="Q36" s="19"/>
      <c r="R36" s="19"/>
      <c r="S36" s="19"/>
      <c r="T36" s="19"/>
      <c r="U36" s="19"/>
      <c r="V36" s="19"/>
      <c r="W36" s="19"/>
      <c r="X36" s="19"/>
      <c r="Y36" s="12">
        <f>SUM(Z36:AC36)</f>
        <v>15</v>
      </c>
      <c r="Z36" s="12">
        <f>SUM(G36,P36)</f>
        <v>15</v>
      </c>
      <c r="AA36" s="12">
        <f>I36+R36</f>
        <v>0</v>
      </c>
      <c r="AB36" s="12">
        <f>K36+T36</f>
        <v>0</v>
      </c>
      <c r="AC36" s="12">
        <f>SUM(M36,V36)</f>
        <v>0</v>
      </c>
      <c r="AD36" s="12">
        <f>SUM(G36:N36,P36:W36)</f>
        <v>25</v>
      </c>
      <c r="AE36" s="12">
        <f>SUM(O36,X36)</f>
        <v>1</v>
      </c>
    </row>
    <row r="37" spans="1:34" ht="23.25" customHeight="1">
      <c r="A37" s="408">
        <v>2</v>
      </c>
      <c r="B37" s="527" t="s">
        <v>82</v>
      </c>
      <c r="C37" s="528"/>
      <c r="D37" s="466"/>
      <c r="E37" s="469">
        <v>1</v>
      </c>
      <c r="F37" s="469"/>
      <c r="G37" s="18">
        <v>15</v>
      </c>
      <c r="H37" s="18">
        <v>10</v>
      </c>
      <c r="I37" s="18"/>
      <c r="J37" s="18"/>
      <c r="K37" s="18"/>
      <c r="L37" s="18"/>
      <c r="M37" s="18"/>
      <c r="N37" s="249"/>
      <c r="O37" s="18">
        <v>1</v>
      </c>
      <c r="P37" s="19"/>
      <c r="Q37" s="19"/>
      <c r="R37" s="19"/>
      <c r="S37" s="19"/>
      <c r="T37" s="19"/>
      <c r="U37" s="19"/>
      <c r="V37" s="19"/>
      <c r="W37" s="19"/>
      <c r="X37" s="19"/>
      <c r="Y37" s="12">
        <f>SUM(Z37:AC37)</f>
        <v>15</v>
      </c>
      <c r="Z37" s="12">
        <f>SUM(G37,P37)</f>
        <v>15</v>
      </c>
      <c r="AA37" s="12">
        <f>I37+R37</f>
        <v>0</v>
      </c>
      <c r="AB37" s="12">
        <f>K37+T37</f>
        <v>0</v>
      </c>
      <c r="AC37" s="12">
        <f>SUM(M37,V37)</f>
        <v>0</v>
      </c>
      <c r="AD37" s="12">
        <f>SUM(G37:N37,P37:W37)</f>
        <v>25</v>
      </c>
      <c r="AE37" s="12">
        <f>SUM(O37,X37)</f>
        <v>1</v>
      </c>
    </row>
    <row r="38" spans="1:34" ht="23.25" customHeight="1">
      <c r="A38" s="408">
        <v>3</v>
      </c>
      <c r="B38" s="527" t="s">
        <v>82</v>
      </c>
      <c r="C38" s="528"/>
      <c r="D38" s="466"/>
      <c r="E38" s="469">
        <v>1</v>
      </c>
      <c r="F38" s="469"/>
      <c r="G38" s="18">
        <v>15</v>
      </c>
      <c r="H38" s="18">
        <v>10</v>
      </c>
      <c r="I38" s="18"/>
      <c r="J38" s="18"/>
      <c r="K38" s="18"/>
      <c r="L38" s="18"/>
      <c r="M38" s="18"/>
      <c r="N38" s="249"/>
      <c r="O38" s="18">
        <v>1</v>
      </c>
      <c r="P38" s="19"/>
      <c r="Q38" s="19"/>
      <c r="R38" s="19"/>
      <c r="S38" s="19"/>
      <c r="T38" s="19"/>
      <c r="U38" s="19"/>
      <c r="V38" s="19"/>
      <c r="W38" s="19"/>
      <c r="X38" s="19"/>
      <c r="Y38" s="12">
        <f>SUM(Z38:AC38)</f>
        <v>15</v>
      </c>
      <c r="Z38" s="12">
        <f>SUM(G38,P38)</f>
        <v>15</v>
      </c>
      <c r="AA38" s="12">
        <f>I38+R38</f>
        <v>0</v>
      </c>
      <c r="AB38" s="12">
        <f>K38+T38</f>
        <v>0</v>
      </c>
      <c r="AC38" s="12">
        <f>SUM(M38,V38)</f>
        <v>0</v>
      </c>
      <c r="AD38" s="12">
        <f>SUM(G38:N38,P38:W38)</f>
        <v>25</v>
      </c>
      <c r="AE38" s="12">
        <f>SUM(O38,X38)</f>
        <v>1</v>
      </c>
    </row>
    <row r="39" spans="1:34" ht="23.25" customHeight="1">
      <c r="A39" s="408">
        <v>4</v>
      </c>
      <c r="B39" s="527" t="s">
        <v>82</v>
      </c>
      <c r="C39" s="528"/>
      <c r="D39" s="466"/>
      <c r="E39" s="469">
        <v>2</v>
      </c>
      <c r="F39" s="469"/>
      <c r="G39" s="18"/>
      <c r="H39" s="18"/>
      <c r="I39" s="18"/>
      <c r="J39" s="18"/>
      <c r="K39" s="18"/>
      <c r="L39" s="18"/>
      <c r="M39" s="18"/>
      <c r="N39" s="318"/>
      <c r="O39" s="18"/>
      <c r="P39" s="357">
        <v>15</v>
      </c>
      <c r="Q39" s="357">
        <v>10</v>
      </c>
      <c r="R39" s="357">
        <v>15</v>
      </c>
      <c r="S39" s="357">
        <v>10</v>
      </c>
      <c r="T39" s="19"/>
      <c r="U39" s="19"/>
      <c r="V39" s="19"/>
      <c r="W39" s="19"/>
      <c r="X39" s="19">
        <v>2</v>
      </c>
      <c r="Y39" s="12">
        <f>SUM(P39,R39)</f>
        <v>30</v>
      </c>
      <c r="Z39" s="12">
        <f>SUM(G39,P39)</f>
        <v>15</v>
      </c>
      <c r="AA39" s="12">
        <f>SUM(R39)</f>
        <v>15</v>
      </c>
      <c r="AB39" s="12">
        <f>K39+T39</f>
        <v>0</v>
      </c>
      <c r="AC39" s="12">
        <f>SUM(M39,V39)</f>
        <v>0</v>
      </c>
      <c r="AD39" s="12">
        <f>SUM(P39:S39)</f>
        <v>50</v>
      </c>
      <c r="AE39" s="12">
        <f>SUM(X39)</f>
        <v>2</v>
      </c>
    </row>
    <row r="40" spans="1:34" ht="23.25" customHeight="1">
      <c r="A40" s="409">
        <v>5</v>
      </c>
      <c r="B40" s="527" t="s">
        <v>82</v>
      </c>
      <c r="C40" s="528"/>
      <c r="D40" s="466"/>
      <c r="E40" s="469">
        <v>2</v>
      </c>
      <c r="F40" s="469"/>
      <c r="G40" s="319"/>
      <c r="H40" s="319"/>
      <c r="I40" s="319"/>
      <c r="J40" s="319"/>
      <c r="K40" s="319"/>
      <c r="L40" s="319"/>
      <c r="M40" s="319"/>
      <c r="N40" s="320"/>
      <c r="O40" s="319"/>
      <c r="P40" s="19"/>
      <c r="Q40" s="19"/>
      <c r="R40" s="19">
        <v>25</v>
      </c>
      <c r="S40" s="19">
        <v>25</v>
      </c>
      <c r="T40" s="19"/>
      <c r="U40" s="19"/>
      <c r="V40" s="19"/>
      <c r="W40" s="19"/>
      <c r="X40" s="19">
        <v>2</v>
      </c>
      <c r="Y40" s="12">
        <f>SUM(R40)</f>
        <v>25</v>
      </c>
      <c r="Z40" s="12">
        <v>0</v>
      </c>
      <c r="AA40" s="12">
        <v>20</v>
      </c>
      <c r="AB40" s="12">
        <v>0</v>
      </c>
      <c r="AC40" s="12">
        <v>0</v>
      </c>
      <c r="AD40" s="12">
        <v>50</v>
      </c>
      <c r="AE40" s="12">
        <f>SUM(X40)</f>
        <v>2</v>
      </c>
    </row>
    <row r="41" spans="1:34" s="404" customFormat="1" ht="21.75" customHeight="1">
      <c r="A41" s="568" t="s">
        <v>41</v>
      </c>
      <c r="B41" s="569"/>
      <c r="C41" s="569"/>
      <c r="D41" s="569"/>
      <c r="E41" s="569"/>
      <c r="F41" s="570"/>
      <c r="G41" s="321">
        <f>SUM(G36:G40)</f>
        <v>45</v>
      </c>
      <c r="H41" s="321">
        <f t="shared" ref="H41:L41" si="13">SUM(H36:H40)</f>
        <v>30</v>
      </c>
      <c r="I41" s="321">
        <f t="shared" si="13"/>
        <v>0</v>
      </c>
      <c r="J41" s="321">
        <f t="shared" si="13"/>
        <v>0</v>
      </c>
      <c r="K41" s="321">
        <f t="shared" si="13"/>
        <v>0</v>
      </c>
      <c r="L41" s="321">
        <f t="shared" si="13"/>
        <v>0</v>
      </c>
      <c r="M41" s="321">
        <f t="shared" ref="M41:O41" si="14">SUM(M36:M39)</f>
        <v>0</v>
      </c>
      <c r="N41" s="321">
        <f t="shared" si="14"/>
        <v>0</v>
      </c>
      <c r="O41" s="321">
        <f t="shared" si="14"/>
        <v>3</v>
      </c>
      <c r="P41" s="321">
        <f>SUM(P36:P40)</f>
        <v>15</v>
      </c>
      <c r="Q41" s="321">
        <f t="shared" ref="Q41:AE41" si="15">SUM(Q36:Q40)</f>
        <v>10</v>
      </c>
      <c r="R41" s="321">
        <f t="shared" si="15"/>
        <v>40</v>
      </c>
      <c r="S41" s="321">
        <f t="shared" si="15"/>
        <v>35</v>
      </c>
      <c r="T41" s="321">
        <f t="shared" si="15"/>
        <v>0</v>
      </c>
      <c r="U41" s="321">
        <f t="shared" si="15"/>
        <v>0</v>
      </c>
      <c r="V41" s="321">
        <f t="shared" si="15"/>
        <v>0</v>
      </c>
      <c r="W41" s="321">
        <f t="shared" si="15"/>
        <v>0</v>
      </c>
      <c r="X41" s="321">
        <f t="shared" si="15"/>
        <v>4</v>
      </c>
      <c r="Y41" s="321">
        <f>SUM(Y36:Y40)</f>
        <v>100</v>
      </c>
      <c r="Z41" s="321">
        <f t="shared" si="15"/>
        <v>60</v>
      </c>
      <c r="AA41" s="321">
        <f t="shared" si="15"/>
        <v>35</v>
      </c>
      <c r="AB41" s="321">
        <f t="shared" si="15"/>
        <v>0</v>
      </c>
      <c r="AC41" s="321">
        <f t="shared" si="15"/>
        <v>0</v>
      </c>
      <c r="AD41" s="321">
        <f t="shared" si="15"/>
        <v>175</v>
      </c>
      <c r="AE41" s="321">
        <f t="shared" si="15"/>
        <v>7</v>
      </c>
    </row>
    <row r="42" spans="1:34" s="404" customFormat="1" ht="21.75" customHeight="1">
      <c r="A42" s="571" t="s">
        <v>83</v>
      </c>
      <c r="B42" s="571"/>
      <c r="C42" s="571"/>
      <c r="D42" s="571"/>
      <c r="E42" s="571"/>
      <c r="F42" s="571"/>
      <c r="G42" s="571"/>
      <c r="H42" s="571"/>
      <c r="I42" s="571"/>
      <c r="J42" s="571"/>
      <c r="K42" s="571"/>
      <c r="L42" s="571"/>
      <c r="M42" s="571"/>
      <c r="N42" s="571"/>
      <c r="O42" s="571"/>
      <c r="P42" s="571"/>
      <c r="Q42" s="571"/>
      <c r="R42" s="571"/>
      <c r="S42" s="571"/>
      <c r="T42" s="571"/>
      <c r="U42" s="571"/>
      <c r="V42" s="571"/>
      <c r="W42" s="571"/>
      <c r="X42" s="571"/>
      <c r="Y42" s="571"/>
      <c r="Z42" s="571"/>
      <c r="AA42" s="571"/>
      <c r="AB42" s="571"/>
      <c r="AC42" s="571"/>
      <c r="AD42" s="571"/>
      <c r="AE42" s="571"/>
    </row>
    <row r="43" spans="1:34" s="404" customFormat="1" ht="21.75" customHeight="1">
      <c r="A43" s="410" t="s">
        <v>84</v>
      </c>
      <c r="B43" s="322" t="s">
        <v>85</v>
      </c>
      <c r="C43" s="323" t="s">
        <v>86</v>
      </c>
      <c r="D43" s="324"/>
      <c r="E43" s="324"/>
      <c r="F43" s="325">
        <v>1</v>
      </c>
      <c r="G43" s="18">
        <v>5</v>
      </c>
      <c r="H43" s="18"/>
      <c r="I43" s="18"/>
      <c r="J43" s="18"/>
      <c r="K43" s="18"/>
      <c r="L43" s="18"/>
      <c r="M43" s="18"/>
      <c r="N43" s="18"/>
      <c r="O43" s="18">
        <v>0</v>
      </c>
      <c r="P43" s="19"/>
      <c r="Q43" s="19"/>
      <c r="R43" s="19"/>
      <c r="S43" s="19"/>
      <c r="T43" s="19"/>
      <c r="U43" s="19"/>
      <c r="V43" s="19"/>
      <c r="W43" s="19"/>
      <c r="X43" s="19"/>
      <c r="Y43" s="326">
        <f>SUM(G43,I43,K43,M43,P43,R43,T43,V43)</f>
        <v>5</v>
      </c>
      <c r="Z43" s="326">
        <f>SUM(G43,P43)</f>
        <v>5</v>
      </c>
      <c r="AA43" s="326">
        <f>SUM(I43,R43)</f>
        <v>0</v>
      </c>
      <c r="AB43" s="326">
        <f>SUM(K43,T43)</f>
        <v>0</v>
      </c>
      <c r="AC43" s="326">
        <f>SUM(M43,V43)</f>
        <v>0</v>
      </c>
      <c r="AD43" s="326">
        <f>SUM(G43:N43,P43:W43)</f>
        <v>5</v>
      </c>
      <c r="AE43" s="326">
        <f>SUM(O43,X43)</f>
        <v>0</v>
      </c>
    </row>
    <row r="44" spans="1:34" s="404" customFormat="1" ht="21.75" customHeight="1">
      <c r="A44" s="410" t="s">
        <v>87</v>
      </c>
      <c r="B44" s="322" t="s">
        <v>88</v>
      </c>
      <c r="C44" s="323" t="s">
        <v>89</v>
      </c>
      <c r="D44" s="324"/>
      <c r="E44" s="324"/>
      <c r="F44" s="325">
        <v>1</v>
      </c>
      <c r="G44" s="18">
        <v>5</v>
      </c>
      <c r="H44" s="18"/>
      <c r="I44" s="18"/>
      <c r="J44" s="18"/>
      <c r="K44" s="18"/>
      <c r="L44" s="18"/>
      <c r="M44" s="18"/>
      <c r="N44" s="18"/>
      <c r="O44" s="18">
        <v>0</v>
      </c>
      <c r="P44" s="19"/>
      <c r="Q44" s="19"/>
      <c r="R44" s="19"/>
      <c r="S44" s="19"/>
      <c r="T44" s="19"/>
      <c r="U44" s="19"/>
      <c r="V44" s="19"/>
      <c r="W44" s="19"/>
      <c r="X44" s="19"/>
      <c r="Y44" s="326">
        <f t="shared" ref="Y44:Y45" si="16">SUM(G44,I44,K44,M44,P44,R44,T44,V44)</f>
        <v>5</v>
      </c>
      <c r="Z44" s="326">
        <f t="shared" ref="Z44:Z45" si="17">SUM(G44,P44)</f>
        <v>5</v>
      </c>
      <c r="AA44" s="326">
        <f t="shared" ref="AA44:AA45" si="18">SUM(I44,R44)</f>
        <v>0</v>
      </c>
      <c r="AB44" s="326">
        <f t="shared" ref="AB44:AB45" si="19">SUM(K44,T44)</f>
        <v>0</v>
      </c>
      <c r="AC44" s="326">
        <f t="shared" ref="AC44:AC45" si="20">SUM(M44,V44)</f>
        <v>0</v>
      </c>
      <c r="AD44" s="326">
        <f t="shared" ref="AD44:AD45" si="21">SUM(G44:N44,P44:W44)</f>
        <v>5</v>
      </c>
      <c r="AE44" s="326">
        <f t="shared" ref="AE44:AE45" si="22">SUM(O44,X44)</f>
        <v>0</v>
      </c>
    </row>
    <row r="45" spans="1:34" s="404" customFormat="1" ht="21.75" customHeight="1">
      <c r="A45" s="410" t="s">
        <v>90</v>
      </c>
      <c r="B45" s="322" t="s">
        <v>91</v>
      </c>
      <c r="C45" s="323" t="s">
        <v>92</v>
      </c>
      <c r="D45" s="324"/>
      <c r="E45" s="324"/>
      <c r="F45" s="325">
        <v>1</v>
      </c>
      <c r="G45" s="18">
        <v>5</v>
      </c>
      <c r="H45" s="18"/>
      <c r="I45" s="18"/>
      <c r="J45" s="18"/>
      <c r="K45" s="18"/>
      <c r="L45" s="18"/>
      <c r="M45" s="18"/>
      <c r="N45" s="18"/>
      <c r="O45" s="18">
        <v>0</v>
      </c>
      <c r="P45" s="19"/>
      <c r="Q45" s="19"/>
      <c r="R45" s="19"/>
      <c r="S45" s="19"/>
      <c r="T45" s="19"/>
      <c r="U45" s="19"/>
      <c r="V45" s="19"/>
      <c r="W45" s="19"/>
      <c r="X45" s="19"/>
      <c r="Y45" s="326">
        <f t="shared" si="16"/>
        <v>5</v>
      </c>
      <c r="Z45" s="326">
        <f t="shared" si="17"/>
        <v>5</v>
      </c>
      <c r="AA45" s="326">
        <f t="shared" si="18"/>
        <v>0</v>
      </c>
      <c r="AB45" s="326">
        <f t="shared" si="19"/>
        <v>0</v>
      </c>
      <c r="AC45" s="326">
        <f t="shared" si="20"/>
        <v>0</v>
      </c>
      <c r="AD45" s="326">
        <f t="shared" si="21"/>
        <v>5</v>
      </c>
      <c r="AE45" s="326">
        <f t="shared" si="22"/>
        <v>0</v>
      </c>
    </row>
    <row r="46" spans="1:34" s="404" customFormat="1" ht="21.75" customHeight="1">
      <c r="A46" s="524" t="s">
        <v>41</v>
      </c>
      <c r="B46" s="525"/>
      <c r="C46" s="525"/>
      <c r="D46" s="525"/>
      <c r="E46" s="525"/>
      <c r="F46" s="526"/>
      <c r="G46" s="467">
        <f>SUM(G43:G45)</f>
        <v>15</v>
      </c>
      <c r="H46" s="467">
        <f>SUM(H43:H45)</f>
        <v>0</v>
      </c>
      <c r="I46" s="467">
        <f t="shared" ref="I46:N46" si="23">SUM(I43:I45)</f>
        <v>0</v>
      </c>
      <c r="J46" s="467">
        <f t="shared" si="23"/>
        <v>0</v>
      </c>
      <c r="K46" s="467">
        <f t="shared" si="23"/>
        <v>0</v>
      </c>
      <c r="L46" s="467">
        <f t="shared" si="23"/>
        <v>0</v>
      </c>
      <c r="M46" s="467">
        <f t="shared" si="23"/>
        <v>0</v>
      </c>
      <c r="N46" s="467">
        <f t="shared" si="23"/>
        <v>0</v>
      </c>
      <c r="O46" s="467">
        <f>SUM(O43:O45)</f>
        <v>0</v>
      </c>
      <c r="P46" s="467">
        <f>SUM(P43:P45)</f>
        <v>0</v>
      </c>
      <c r="Q46" s="467">
        <f t="shared" ref="Q46:X46" si="24">SUM(Q43:Q45)</f>
        <v>0</v>
      </c>
      <c r="R46" s="467">
        <f t="shared" si="24"/>
        <v>0</v>
      </c>
      <c r="S46" s="467">
        <f t="shared" si="24"/>
        <v>0</v>
      </c>
      <c r="T46" s="467">
        <f t="shared" si="24"/>
        <v>0</v>
      </c>
      <c r="U46" s="467">
        <f t="shared" si="24"/>
        <v>0</v>
      </c>
      <c r="V46" s="467">
        <f t="shared" si="24"/>
        <v>0</v>
      </c>
      <c r="W46" s="467">
        <f t="shared" si="24"/>
        <v>0</v>
      </c>
      <c r="X46" s="467">
        <f t="shared" si="24"/>
        <v>0</v>
      </c>
      <c r="Y46" s="467">
        <f>SUM(Y43:Y45)</f>
        <v>15</v>
      </c>
      <c r="Z46" s="467">
        <f t="shared" ref="Z46:AE46" si="25">SUM(Z43:Z45)</f>
        <v>15</v>
      </c>
      <c r="AA46" s="467">
        <f t="shared" si="25"/>
        <v>0</v>
      </c>
      <c r="AB46" s="467">
        <f t="shared" si="25"/>
        <v>0</v>
      </c>
      <c r="AC46" s="467">
        <f t="shared" si="25"/>
        <v>0</v>
      </c>
      <c r="AD46" s="467">
        <f t="shared" si="25"/>
        <v>15</v>
      </c>
      <c r="AE46" s="467">
        <f t="shared" si="25"/>
        <v>0</v>
      </c>
    </row>
    <row r="47" spans="1:34" ht="27" customHeight="1">
      <c r="A47" s="567" t="s">
        <v>93</v>
      </c>
      <c r="B47" s="567"/>
      <c r="C47" s="567"/>
      <c r="D47" s="567"/>
      <c r="E47" s="567"/>
      <c r="F47" s="567"/>
      <c r="G47" s="327">
        <f t="shared" ref="G47:X47" si="26">SUM(G15,G19,G25,G28,G34,G41,G46)</f>
        <v>190</v>
      </c>
      <c r="H47" s="327">
        <f t="shared" si="26"/>
        <v>122</v>
      </c>
      <c r="I47" s="327">
        <f t="shared" si="26"/>
        <v>164</v>
      </c>
      <c r="J47" s="327">
        <f t="shared" si="26"/>
        <v>75</v>
      </c>
      <c r="K47" s="327">
        <f t="shared" si="26"/>
        <v>116</v>
      </c>
      <c r="L47" s="327">
        <f t="shared" si="26"/>
        <v>85</v>
      </c>
      <c r="M47" s="327">
        <f t="shared" si="26"/>
        <v>5</v>
      </c>
      <c r="N47" s="327">
        <f t="shared" si="26"/>
        <v>5</v>
      </c>
      <c r="O47" s="327">
        <f t="shared" si="26"/>
        <v>30</v>
      </c>
      <c r="P47" s="327">
        <f t="shared" si="26"/>
        <v>120</v>
      </c>
      <c r="Q47" s="327">
        <f t="shared" si="26"/>
        <v>110</v>
      </c>
      <c r="R47" s="327">
        <f t="shared" si="26"/>
        <v>140</v>
      </c>
      <c r="S47" s="327">
        <f t="shared" si="26"/>
        <v>105</v>
      </c>
      <c r="T47" s="327">
        <f t="shared" si="26"/>
        <v>202</v>
      </c>
      <c r="U47" s="327">
        <f t="shared" si="26"/>
        <v>75</v>
      </c>
      <c r="V47" s="327">
        <f t="shared" si="26"/>
        <v>10</v>
      </c>
      <c r="W47" s="327">
        <f t="shared" si="26"/>
        <v>15</v>
      </c>
      <c r="X47" s="327">
        <f t="shared" si="26"/>
        <v>30</v>
      </c>
      <c r="Y47" s="327">
        <f>SUM(Y15,Y19,Y25,Y28,Y34,Y41,Y46)</f>
        <v>947</v>
      </c>
      <c r="Z47" s="327">
        <f t="shared" ref="Z47:AE47" si="27">SUM(Z15,Z19,Z25,Z28,Z34,Z41,Z46)</f>
        <v>310</v>
      </c>
      <c r="AA47" s="327">
        <f t="shared" si="27"/>
        <v>299</v>
      </c>
      <c r="AB47" s="327">
        <f t="shared" si="27"/>
        <v>318</v>
      </c>
      <c r="AC47" s="327">
        <f t="shared" si="27"/>
        <v>15</v>
      </c>
      <c r="AD47" s="327">
        <f t="shared" si="27"/>
        <v>1539</v>
      </c>
      <c r="AE47" s="327">
        <f t="shared" si="27"/>
        <v>60</v>
      </c>
    </row>
    <row r="48" spans="1:34" ht="21" customHeight="1">
      <c r="A48" s="328"/>
      <c r="B48" s="328"/>
      <c r="C48" s="329"/>
      <c r="D48" s="330"/>
      <c r="E48" s="330"/>
      <c r="F48" s="330"/>
      <c r="G48" s="330"/>
      <c r="H48" s="330"/>
      <c r="I48" s="330"/>
      <c r="J48" s="330"/>
      <c r="K48" s="330"/>
      <c r="L48" s="330"/>
      <c r="M48" s="330"/>
      <c r="N48" s="330"/>
      <c r="O48" s="330"/>
      <c r="P48" s="330"/>
      <c r="Q48" s="330"/>
      <c r="R48" s="330"/>
      <c r="S48" s="330"/>
      <c r="T48" s="330"/>
      <c r="U48" s="330"/>
      <c r="V48" s="330"/>
      <c r="W48" s="330"/>
      <c r="Y48" s="549"/>
      <c r="Z48" s="549"/>
      <c r="AA48" s="549"/>
      <c r="AB48" s="549"/>
      <c r="AC48" s="549"/>
      <c r="AD48" s="549"/>
      <c r="AE48" s="331"/>
      <c r="AF48" s="331"/>
      <c r="AG48" s="331"/>
      <c r="AH48" s="331"/>
    </row>
    <row r="49" spans="1:34" ht="30" customHeight="1">
      <c r="A49" s="411" t="s">
        <v>94</v>
      </c>
      <c r="C49" s="329"/>
      <c r="D49" s="330"/>
      <c r="E49" s="330"/>
      <c r="F49" s="330"/>
      <c r="G49" s="330"/>
      <c r="H49" s="330"/>
      <c r="I49" s="330"/>
      <c r="J49" s="330"/>
      <c r="K49" s="330"/>
      <c r="L49" s="330"/>
      <c r="M49" s="330"/>
      <c r="N49" s="330"/>
      <c r="O49" s="330"/>
      <c r="P49" s="330"/>
      <c r="Q49" s="330"/>
      <c r="R49" s="330"/>
      <c r="S49" s="330"/>
      <c r="T49" s="330"/>
      <c r="U49" s="330"/>
      <c r="V49" s="330"/>
      <c r="W49" s="330"/>
      <c r="X49" s="331"/>
      <c r="Y49" s="549"/>
      <c r="Z49" s="549"/>
      <c r="AA49" s="549"/>
      <c r="AB49" s="549"/>
      <c r="AC49" s="549"/>
      <c r="AD49" s="549"/>
      <c r="AE49" s="331"/>
      <c r="AF49" s="331"/>
      <c r="AG49" s="331"/>
      <c r="AH49" s="331"/>
    </row>
    <row r="50" spans="1:34" ht="33.75" customHeight="1">
      <c r="A50" s="412">
        <v>1</v>
      </c>
      <c r="B50" s="430" t="s">
        <v>95</v>
      </c>
      <c r="C50" s="206" t="s">
        <v>96</v>
      </c>
      <c r="D50" s="466"/>
      <c r="E50" s="469">
        <v>1</v>
      </c>
      <c r="F50" s="469"/>
      <c r="G50" s="18">
        <v>15</v>
      </c>
      <c r="H50" s="18">
        <v>10</v>
      </c>
      <c r="I50" s="18"/>
      <c r="J50" s="18"/>
      <c r="K50" s="18"/>
      <c r="L50" s="18"/>
      <c r="M50" s="18"/>
      <c r="N50" s="18"/>
      <c r="O50" s="18">
        <v>1</v>
      </c>
      <c r="P50" s="19"/>
      <c r="Q50" s="19"/>
      <c r="R50" s="19"/>
      <c r="S50" s="19"/>
      <c r="T50" s="19"/>
      <c r="U50" s="19"/>
      <c r="V50" s="19"/>
      <c r="W50" s="19"/>
      <c r="X50" s="19"/>
      <c r="Y50" s="12">
        <f>SUM(G50,I50,K50,M50,P50,R50,T50,V50)</f>
        <v>15</v>
      </c>
      <c r="Z50" s="12">
        <f>SUM(G50,P50)</f>
        <v>15</v>
      </c>
      <c r="AA50" s="12">
        <f>SUM(I50,R50)</f>
        <v>0</v>
      </c>
      <c r="AB50" s="12">
        <f>SUM(K50,T50)</f>
        <v>0</v>
      </c>
      <c r="AC50" s="12">
        <f>SUM(M50,V50)</f>
        <v>0</v>
      </c>
      <c r="AD50" s="12">
        <f>SUM(G50:N50,P50:W50)</f>
        <v>25</v>
      </c>
      <c r="AE50" s="12">
        <f>SUM(O50,X50)</f>
        <v>1</v>
      </c>
    </row>
    <row r="51" spans="1:34" ht="33.75" customHeight="1">
      <c r="A51" s="412">
        <v>2</v>
      </c>
      <c r="B51" s="430" t="s">
        <v>97</v>
      </c>
      <c r="C51" s="206" t="s">
        <v>98</v>
      </c>
      <c r="D51" s="466"/>
      <c r="E51" s="469">
        <v>1</v>
      </c>
      <c r="F51" s="469"/>
      <c r="G51" s="18">
        <v>15</v>
      </c>
      <c r="H51" s="18">
        <v>10</v>
      </c>
      <c r="I51" s="18"/>
      <c r="J51" s="18"/>
      <c r="K51" s="18"/>
      <c r="L51" s="18"/>
      <c r="M51" s="18"/>
      <c r="N51" s="18"/>
      <c r="O51" s="18">
        <v>1</v>
      </c>
      <c r="P51" s="19"/>
      <c r="Q51" s="19"/>
      <c r="R51" s="19"/>
      <c r="S51" s="19"/>
      <c r="T51" s="19"/>
      <c r="U51" s="19"/>
      <c r="V51" s="19"/>
      <c r="W51" s="19"/>
      <c r="X51" s="19"/>
      <c r="Y51" s="12">
        <f>SUM(G51,I51,K51,M51,P51,R51,T51,V51)</f>
        <v>15</v>
      </c>
      <c r="Z51" s="12">
        <f>SUM(G51,P51)</f>
        <v>15</v>
      </c>
      <c r="AA51" s="12">
        <f>SUM(I51,R51)</f>
        <v>0</v>
      </c>
      <c r="AB51" s="12">
        <f>SUM(K51,T51)</f>
        <v>0</v>
      </c>
      <c r="AC51" s="12">
        <f>SUM(M51,V51)</f>
        <v>0</v>
      </c>
      <c r="AD51" s="12">
        <f>SUM(G51:N51,P51:W51)</f>
        <v>25</v>
      </c>
      <c r="AE51" s="12">
        <f>SUM(O51,X51)</f>
        <v>1</v>
      </c>
    </row>
    <row r="52" spans="1:34" ht="33.75" customHeight="1">
      <c r="A52" s="412">
        <v>3</v>
      </c>
      <c r="B52" s="430" t="s">
        <v>99</v>
      </c>
      <c r="C52" s="206" t="s">
        <v>100</v>
      </c>
      <c r="D52" s="466"/>
      <c r="E52" s="469">
        <v>1</v>
      </c>
      <c r="F52" s="469"/>
      <c r="G52" s="18">
        <v>15</v>
      </c>
      <c r="H52" s="18">
        <v>10</v>
      </c>
      <c r="I52" s="18"/>
      <c r="J52" s="18"/>
      <c r="K52" s="18"/>
      <c r="L52" s="18"/>
      <c r="M52" s="18"/>
      <c r="N52" s="18"/>
      <c r="O52" s="18">
        <v>1</v>
      </c>
      <c r="P52" s="19"/>
      <c r="Q52" s="19"/>
      <c r="R52" s="19"/>
      <c r="S52" s="19"/>
      <c r="T52" s="19"/>
      <c r="U52" s="19"/>
      <c r="V52" s="19"/>
      <c r="W52" s="19"/>
      <c r="X52" s="19"/>
      <c r="Y52" s="12">
        <f>SUM(G52,I52,K52,M52,P52,R52,T52,V52)</f>
        <v>15</v>
      </c>
      <c r="Z52" s="12">
        <f>SUM(G52,P52)</f>
        <v>15</v>
      </c>
      <c r="AA52" s="12">
        <f>SUM(I52,R52)</f>
        <v>0</v>
      </c>
      <c r="AB52" s="12">
        <f>SUM(K52,T52)</f>
        <v>0</v>
      </c>
      <c r="AC52" s="12">
        <f>SUM(M52,V52)</f>
        <v>0</v>
      </c>
      <c r="AD52" s="12">
        <f>SUM(G52:N52,P52:W52)</f>
        <v>25</v>
      </c>
      <c r="AE52" s="12">
        <f>SUM(O52,X52)</f>
        <v>1</v>
      </c>
    </row>
    <row r="53" spans="1:34" ht="48" customHeight="1">
      <c r="A53" s="412">
        <v>4</v>
      </c>
      <c r="B53" s="430" t="s">
        <v>101</v>
      </c>
      <c r="C53" s="206" t="s">
        <v>102</v>
      </c>
      <c r="D53" s="466"/>
      <c r="E53" s="469">
        <v>1</v>
      </c>
      <c r="F53" s="469"/>
      <c r="G53" s="18">
        <v>15</v>
      </c>
      <c r="H53" s="18">
        <v>10</v>
      </c>
      <c r="I53" s="18"/>
      <c r="J53" s="18"/>
      <c r="K53" s="18"/>
      <c r="L53" s="18"/>
      <c r="M53" s="18"/>
      <c r="N53" s="18"/>
      <c r="O53" s="18">
        <v>1</v>
      </c>
      <c r="P53" s="19"/>
      <c r="Q53" s="19"/>
      <c r="R53" s="19"/>
      <c r="S53" s="19"/>
      <c r="T53" s="19"/>
      <c r="U53" s="19"/>
      <c r="V53" s="19"/>
      <c r="W53" s="19"/>
      <c r="X53" s="19"/>
      <c r="Y53" s="12">
        <f>SUM(G53,I53,K53,M53,P53,R53,T53,V53)</f>
        <v>15</v>
      </c>
      <c r="Z53" s="12">
        <f>SUM(G53,P53)</f>
        <v>15</v>
      </c>
      <c r="AA53" s="12">
        <f>SUM(I53,R53)</f>
        <v>0</v>
      </c>
      <c r="AB53" s="12">
        <f>SUM(K53,T53)</f>
        <v>0</v>
      </c>
      <c r="AC53" s="12">
        <f>SUM(M53,V53)</f>
        <v>0</v>
      </c>
      <c r="AD53" s="12">
        <f>SUM(G53:N53,P53:W53)</f>
        <v>25</v>
      </c>
      <c r="AE53" s="12">
        <f>SUM(O53,X53)</f>
        <v>1</v>
      </c>
    </row>
    <row r="54" spans="1:34" ht="22.5" customHeight="1">
      <c r="A54" s="412">
        <v>5</v>
      </c>
      <c r="B54" s="430" t="s">
        <v>103</v>
      </c>
      <c r="C54" s="206" t="s">
        <v>104</v>
      </c>
      <c r="D54" s="466"/>
      <c r="E54" s="469">
        <v>1</v>
      </c>
      <c r="F54" s="469"/>
      <c r="G54" s="393">
        <v>15</v>
      </c>
      <c r="H54" s="393">
        <v>10</v>
      </c>
      <c r="I54" s="393"/>
      <c r="J54" s="393"/>
      <c r="K54" s="393"/>
      <c r="L54" s="393"/>
      <c r="M54" s="393"/>
      <c r="N54" s="393"/>
      <c r="O54" s="393">
        <v>1</v>
      </c>
      <c r="P54" s="357"/>
      <c r="Q54" s="357"/>
      <c r="R54" s="357"/>
      <c r="S54" s="357"/>
      <c r="T54" s="357"/>
      <c r="U54" s="357"/>
      <c r="V54" s="357"/>
      <c r="W54" s="357"/>
      <c r="X54" s="357"/>
      <c r="Y54" s="12">
        <f>SUM(G54,I54,K54,M54,P54,R54,T54,V54)</f>
        <v>15</v>
      </c>
      <c r="Z54" s="12">
        <f>SUM(G54,P54)</f>
        <v>15</v>
      </c>
      <c r="AA54" s="12"/>
      <c r="AB54" s="12"/>
      <c r="AC54" s="12"/>
      <c r="AD54" s="12">
        <f>SUM(G54:N54,P54:W54)</f>
        <v>25</v>
      </c>
      <c r="AE54" s="12">
        <f>SUM(O54,X54)</f>
        <v>1</v>
      </c>
    </row>
    <row r="55" spans="1:34" ht="24.75" customHeight="1">
      <c r="A55" s="412">
        <v>6</v>
      </c>
      <c r="B55" s="431" t="s">
        <v>105</v>
      </c>
      <c r="C55" s="206" t="s">
        <v>106</v>
      </c>
      <c r="D55" s="389"/>
      <c r="E55" s="469">
        <v>2</v>
      </c>
      <c r="F55" s="389"/>
      <c r="G55" s="18"/>
      <c r="H55" s="18"/>
      <c r="I55" s="18"/>
      <c r="J55" s="18"/>
      <c r="K55" s="18"/>
      <c r="L55" s="18"/>
      <c r="M55" s="18"/>
      <c r="N55" s="18"/>
      <c r="O55" s="18"/>
      <c r="P55" s="19">
        <v>15</v>
      </c>
      <c r="Q55" s="19">
        <v>10</v>
      </c>
      <c r="R55" s="19">
        <v>15</v>
      </c>
      <c r="S55" s="19">
        <v>10</v>
      </c>
      <c r="T55" s="19"/>
      <c r="U55" s="19"/>
      <c r="V55" s="19"/>
      <c r="W55" s="19"/>
      <c r="X55" s="19">
        <v>2</v>
      </c>
      <c r="Y55" s="12">
        <f>SUM(P55,R55)</f>
        <v>30</v>
      </c>
      <c r="Z55" s="12">
        <f>SUM(P55)</f>
        <v>15</v>
      </c>
      <c r="AA55" s="12">
        <f>SUM(R55)</f>
        <v>15</v>
      </c>
      <c r="AB55" s="12">
        <v>0</v>
      </c>
      <c r="AC55" s="12">
        <v>0</v>
      </c>
      <c r="AD55" s="12">
        <f>SUM(P55:S55)</f>
        <v>50</v>
      </c>
      <c r="AE55" s="12">
        <v>2</v>
      </c>
    </row>
    <row r="56" spans="1:34" ht="31.5">
      <c r="A56" s="412">
        <v>7</v>
      </c>
      <c r="B56" s="431" t="s">
        <v>107</v>
      </c>
      <c r="C56" s="206" t="s">
        <v>108</v>
      </c>
      <c r="D56" s="389"/>
      <c r="E56" s="469">
        <v>2</v>
      </c>
      <c r="F56" s="389"/>
      <c r="G56" s="393"/>
      <c r="H56" s="393"/>
      <c r="I56" s="393"/>
      <c r="J56" s="393"/>
      <c r="K56" s="393"/>
      <c r="L56" s="393"/>
      <c r="M56" s="393"/>
      <c r="N56" s="393"/>
      <c r="O56" s="393"/>
      <c r="P56" s="357">
        <v>15</v>
      </c>
      <c r="Q56" s="357">
        <v>10</v>
      </c>
      <c r="R56" s="357">
        <v>15</v>
      </c>
      <c r="S56" s="357">
        <v>10</v>
      </c>
      <c r="T56" s="357"/>
      <c r="U56" s="357"/>
      <c r="V56" s="357"/>
      <c r="W56" s="357"/>
      <c r="X56" s="357">
        <v>2</v>
      </c>
      <c r="Y56" s="12">
        <f>SUM(P56,R56)</f>
        <v>30</v>
      </c>
      <c r="Z56" s="12">
        <f>SUM(P56)</f>
        <v>15</v>
      </c>
      <c r="AA56" s="12">
        <f>SUM(R56)</f>
        <v>15</v>
      </c>
      <c r="AB56" s="12">
        <v>0</v>
      </c>
      <c r="AC56" s="12">
        <v>0</v>
      </c>
      <c r="AD56" s="12">
        <f>SUM(P56:S56)</f>
        <v>50</v>
      </c>
      <c r="AE56" s="12">
        <v>2</v>
      </c>
    </row>
    <row r="57" spans="1:34" ht="21" customHeight="1">
      <c r="A57" s="412">
        <v>8</v>
      </c>
      <c r="B57" s="432" t="s">
        <v>109</v>
      </c>
      <c r="C57" s="206" t="s">
        <v>110</v>
      </c>
      <c r="D57" s="389"/>
      <c r="E57" s="469">
        <v>2</v>
      </c>
      <c r="F57" s="389"/>
      <c r="G57" s="393"/>
      <c r="H57" s="393"/>
      <c r="I57" s="393"/>
      <c r="J57" s="393"/>
      <c r="K57" s="393"/>
      <c r="L57" s="393"/>
      <c r="M57" s="393"/>
      <c r="N57" s="393"/>
      <c r="O57" s="393"/>
      <c r="P57" s="357">
        <v>15</v>
      </c>
      <c r="Q57" s="357">
        <v>10</v>
      </c>
      <c r="R57" s="357">
        <v>15</v>
      </c>
      <c r="S57" s="357">
        <v>10</v>
      </c>
      <c r="T57" s="357"/>
      <c r="U57" s="357"/>
      <c r="V57" s="357"/>
      <c r="W57" s="357"/>
      <c r="X57" s="357">
        <v>2</v>
      </c>
      <c r="Y57" s="12">
        <f>SUM(P57,R57)</f>
        <v>30</v>
      </c>
      <c r="Z57" s="12">
        <f>SUM(P57)</f>
        <v>15</v>
      </c>
      <c r="AA57" s="12">
        <f>SUM(R57)</f>
        <v>15</v>
      </c>
      <c r="AB57" s="12">
        <v>0</v>
      </c>
      <c r="AC57" s="12">
        <v>0</v>
      </c>
      <c r="AD57" s="12">
        <f>SUM(P57:S57)</f>
        <v>50</v>
      </c>
      <c r="AE57" s="12">
        <v>2</v>
      </c>
    </row>
    <row r="58" spans="1:34" ht="21" customHeight="1">
      <c r="A58" s="412">
        <v>9</v>
      </c>
      <c r="B58" s="430" t="s">
        <v>111</v>
      </c>
      <c r="C58" s="206" t="s">
        <v>112</v>
      </c>
      <c r="D58" s="389"/>
      <c r="E58" s="469">
        <v>2</v>
      </c>
      <c r="F58" s="389"/>
      <c r="G58" s="393"/>
      <c r="H58" s="393"/>
      <c r="I58" s="393"/>
      <c r="J58" s="393"/>
      <c r="K58" s="393"/>
      <c r="L58" s="393"/>
      <c r="M58" s="393"/>
      <c r="N58" s="393"/>
      <c r="O58" s="393"/>
      <c r="P58" s="357"/>
      <c r="Q58" s="357"/>
      <c r="R58" s="357">
        <v>25</v>
      </c>
      <c r="S58" s="357">
        <v>25</v>
      </c>
      <c r="T58" s="357"/>
      <c r="U58" s="357"/>
      <c r="V58" s="357"/>
      <c r="W58" s="357"/>
      <c r="X58" s="357">
        <v>2</v>
      </c>
      <c r="Y58" s="12">
        <f>SUM(P58,R58)</f>
        <v>25</v>
      </c>
      <c r="Z58" s="12"/>
      <c r="AA58" s="12">
        <v>25</v>
      </c>
      <c r="AB58" s="12"/>
      <c r="AC58" s="12"/>
      <c r="AD58" s="12">
        <f>SUM(P58:S58)</f>
        <v>50</v>
      </c>
      <c r="AE58" s="12">
        <v>2</v>
      </c>
    </row>
    <row r="59" spans="1:34" ht="15.75">
      <c r="A59" s="412">
        <v>10</v>
      </c>
      <c r="B59" s="432" t="s">
        <v>113</v>
      </c>
      <c r="C59" s="206" t="s">
        <v>114</v>
      </c>
      <c r="D59" s="391"/>
      <c r="E59" s="390">
        <v>2</v>
      </c>
      <c r="F59" s="333"/>
      <c r="G59" s="393"/>
      <c r="H59" s="393"/>
      <c r="I59" s="393"/>
      <c r="J59" s="393"/>
      <c r="K59" s="393"/>
      <c r="L59" s="393"/>
      <c r="M59" s="393"/>
      <c r="N59" s="393"/>
      <c r="O59" s="393"/>
      <c r="P59" s="357"/>
      <c r="Q59" s="357"/>
      <c r="R59" s="357">
        <v>25</v>
      </c>
      <c r="S59" s="357">
        <v>25</v>
      </c>
      <c r="T59" s="357"/>
      <c r="U59" s="357"/>
      <c r="V59" s="357"/>
      <c r="W59" s="357"/>
      <c r="X59" s="357">
        <v>2</v>
      </c>
      <c r="Y59" s="12">
        <v>25</v>
      </c>
      <c r="Z59" s="12">
        <v>0</v>
      </c>
      <c r="AA59" s="12">
        <v>25</v>
      </c>
      <c r="AB59" s="12">
        <v>0</v>
      </c>
      <c r="AC59" s="12">
        <v>0</v>
      </c>
      <c r="AD59" s="12">
        <v>50</v>
      </c>
      <c r="AE59" s="12">
        <v>2</v>
      </c>
    </row>
    <row r="60" spans="1:34" ht="15.75">
      <c r="A60" s="412">
        <v>11</v>
      </c>
      <c r="B60" s="430" t="s">
        <v>115</v>
      </c>
      <c r="C60" s="206" t="s">
        <v>116</v>
      </c>
      <c r="D60" s="391"/>
      <c r="E60" s="390">
        <v>2</v>
      </c>
      <c r="F60" s="333"/>
      <c r="G60" s="393"/>
      <c r="H60" s="393"/>
      <c r="I60" s="393"/>
      <c r="J60" s="393"/>
      <c r="K60" s="393"/>
      <c r="L60" s="393"/>
      <c r="M60" s="393"/>
      <c r="N60" s="393"/>
      <c r="O60" s="393"/>
      <c r="P60" s="357"/>
      <c r="Q60" s="357"/>
      <c r="R60" s="357">
        <v>25</v>
      </c>
      <c r="S60" s="357">
        <v>25</v>
      </c>
      <c r="T60" s="357"/>
      <c r="U60" s="357"/>
      <c r="V60" s="357"/>
      <c r="W60" s="357"/>
      <c r="X60" s="357">
        <v>2</v>
      </c>
      <c r="Y60" s="12">
        <v>25</v>
      </c>
      <c r="Z60" s="12">
        <v>0</v>
      </c>
      <c r="AA60" s="12">
        <v>25</v>
      </c>
      <c r="AB60" s="12">
        <v>0</v>
      </c>
      <c r="AC60" s="12">
        <v>0</v>
      </c>
      <c r="AD60" s="12">
        <v>50</v>
      </c>
      <c r="AE60" s="12">
        <v>2</v>
      </c>
    </row>
    <row r="61" spans="1:34" ht="21" customHeight="1">
      <c r="A61" s="214"/>
      <c r="B61" s="334"/>
      <c r="C61" s="335"/>
      <c r="D61" s="336"/>
      <c r="E61" s="336"/>
      <c r="F61" s="336"/>
      <c r="G61" s="336"/>
      <c r="H61" s="336"/>
      <c r="I61" s="336"/>
      <c r="J61" s="336"/>
      <c r="K61" s="336"/>
      <c r="L61" s="336"/>
      <c r="M61" s="336"/>
      <c r="N61" s="336"/>
      <c r="O61" s="336"/>
      <c r="P61" s="336"/>
      <c r="Q61" s="336"/>
      <c r="R61" s="336"/>
      <c r="S61" s="336"/>
      <c r="T61" s="336"/>
      <c r="U61" s="330"/>
      <c r="V61" s="330"/>
      <c r="W61" s="330"/>
    </row>
    <row r="62" spans="1:34" ht="21" customHeight="1">
      <c r="A62" s="214"/>
      <c r="B62" s="334"/>
      <c r="C62" s="335"/>
      <c r="D62" s="336"/>
      <c r="E62" s="336"/>
      <c r="F62" s="336"/>
      <c r="G62" s="336"/>
      <c r="H62" s="336"/>
      <c r="I62" s="336"/>
      <c r="J62" s="336"/>
      <c r="K62" s="336"/>
      <c r="L62" s="336"/>
      <c r="M62" s="336"/>
      <c r="N62" s="336"/>
      <c r="O62" s="336"/>
      <c r="P62" s="336"/>
      <c r="Q62" s="336"/>
      <c r="R62" s="336"/>
      <c r="S62" s="336"/>
      <c r="T62" s="336"/>
      <c r="U62" s="330"/>
      <c r="V62" s="330"/>
      <c r="W62" s="330"/>
    </row>
    <row r="63" spans="1:34" ht="20.25">
      <c r="A63" s="413"/>
      <c r="B63" s="337" t="s">
        <v>117</v>
      </c>
      <c r="C63" s="338"/>
      <c r="D63" s="339"/>
      <c r="E63" s="339"/>
      <c r="F63" s="339"/>
      <c r="G63" s="339"/>
      <c r="H63" s="339"/>
      <c r="I63" s="339"/>
      <c r="J63" s="339"/>
      <c r="K63" s="340"/>
      <c r="L63" s="336"/>
      <c r="M63" s="336"/>
      <c r="N63" s="336"/>
      <c r="O63" s="330"/>
      <c r="P63" s="330"/>
      <c r="Q63" s="330"/>
      <c r="R63" s="330"/>
      <c r="S63" s="330"/>
      <c r="T63" s="330"/>
      <c r="U63" s="330"/>
      <c r="V63" s="330"/>
      <c r="W63" s="330"/>
      <c r="X63" s="330"/>
    </row>
    <row r="64" spans="1:34" ht="20.25">
      <c r="A64" s="414"/>
      <c r="B64" s="337" t="s">
        <v>118</v>
      </c>
      <c r="C64" s="338"/>
      <c r="D64" s="339"/>
      <c r="E64" s="339"/>
      <c r="F64" s="339"/>
      <c r="G64" s="339"/>
      <c r="H64" s="339"/>
      <c r="I64" s="339"/>
      <c r="J64" s="339"/>
      <c r="K64" s="340"/>
      <c r="L64" s="330"/>
      <c r="M64" s="330"/>
      <c r="N64" s="330"/>
      <c r="O64" s="341"/>
      <c r="P64" s="341"/>
      <c r="Q64" s="341"/>
      <c r="R64" s="341"/>
      <c r="S64" s="341"/>
      <c r="T64" s="341"/>
      <c r="U64" s="341"/>
      <c r="V64" s="341"/>
      <c r="W64" s="341"/>
      <c r="X64" s="341"/>
    </row>
    <row r="65" spans="1:34" ht="20.25">
      <c r="A65" s="415"/>
      <c r="B65" s="339" t="s">
        <v>119</v>
      </c>
      <c r="C65" s="338"/>
      <c r="D65" s="339"/>
      <c r="E65" s="339"/>
      <c r="F65" s="339"/>
      <c r="G65" s="339"/>
      <c r="H65" s="339"/>
      <c r="I65" s="339"/>
      <c r="J65" s="339"/>
      <c r="K65" s="340"/>
      <c r="L65" s="341"/>
      <c r="M65" s="341"/>
      <c r="N65" s="341"/>
      <c r="O65" s="341"/>
      <c r="P65" s="341"/>
      <c r="Q65" s="341"/>
      <c r="R65" s="341"/>
      <c r="S65" s="341"/>
      <c r="T65" s="341"/>
      <c r="U65" s="341"/>
      <c r="V65" s="341"/>
      <c r="W65" s="341"/>
      <c r="X65" s="341"/>
    </row>
    <row r="66" spans="1:34" s="416" customFormat="1" ht="20.25">
      <c r="A66" s="415"/>
      <c r="B66" s="339" t="s">
        <v>120</v>
      </c>
      <c r="C66" s="338"/>
      <c r="D66" s="339"/>
      <c r="E66" s="339"/>
      <c r="F66" s="339"/>
      <c r="G66" s="339"/>
      <c r="H66" s="339"/>
      <c r="I66" s="339"/>
      <c r="J66" s="339"/>
      <c r="K66" s="340"/>
      <c r="L66" s="341"/>
      <c r="M66" s="341"/>
      <c r="N66" s="341"/>
      <c r="O66" s="330"/>
      <c r="P66" s="330"/>
      <c r="Q66" s="330"/>
      <c r="R66" s="330"/>
      <c r="S66" s="330"/>
      <c r="T66" s="330"/>
      <c r="U66" s="330"/>
      <c r="V66" s="330"/>
      <c r="W66" s="330"/>
      <c r="X66" s="330"/>
      <c r="Y66" s="214"/>
      <c r="Z66" s="214"/>
      <c r="AA66" s="214"/>
      <c r="AB66" s="214"/>
      <c r="AC66" s="214"/>
      <c r="AD66" s="214"/>
      <c r="AE66" s="214"/>
      <c r="AF66" s="214"/>
      <c r="AG66" s="214"/>
      <c r="AH66" s="214"/>
    </row>
    <row r="67" spans="1:34" ht="20.25">
      <c r="A67" s="415"/>
      <c r="B67" s="339" t="s">
        <v>121</v>
      </c>
      <c r="C67" s="338"/>
      <c r="D67" s="339"/>
      <c r="E67" s="339"/>
      <c r="F67" s="339"/>
      <c r="G67" s="339"/>
      <c r="H67" s="339"/>
      <c r="I67" s="339"/>
      <c r="J67" s="339"/>
      <c r="K67" s="340"/>
      <c r="L67" s="330"/>
      <c r="M67" s="330"/>
      <c r="N67" s="330"/>
      <c r="X67" s="330"/>
    </row>
    <row r="68" spans="1:34" ht="18.75">
      <c r="A68" s="415"/>
      <c r="B68" s="339" t="s">
        <v>122</v>
      </c>
      <c r="C68" s="335"/>
      <c r="D68" s="336"/>
      <c r="E68" s="336"/>
      <c r="F68" s="336"/>
      <c r="G68" s="336"/>
      <c r="H68" s="336"/>
      <c r="I68" s="336"/>
      <c r="J68" s="336"/>
      <c r="K68" s="336"/>
    </row>
    <row r="69" spans="1:34" ht="18.75">
      <c r="A69" s="414"/>
      <c r="B69" s="339"/>
      <c r="C69" s="335"/>
      <c r="D69" s="336"/>
      <c r="E69" s="336"/>
      <c r="F69" s="336"/>
      <c r="G69" s="336"/>
      <c r="H69" s="336"/>
      <c r="I69" s="336"/>
      <c r="J69" s="336"/>
      <c r="K69" s="336"/>
    </row>
    <row r="70" spans="1:34" ht="18.75">
      <c r="A70" s="413"/>
      <c r="B70" s="337" t="s">
        <v>123</v>
      </c>
      <c r="C70" s="394"/>
      <c r="D70" s="336"/>
      <c r="E70" s="336"/>
      <c r="F70" s="336"/>
      <c r="G70" s="336"/>
      <c r="H70" s="336"/>
      <c r="I70" s="336"/>
      <c r="J70" s="336"/>
      <c r="K70" s="336"/>
    </row>
    <row r="71" spans="1:34" ht="18.75">
      <c r="A71" s="417"/>
      <c r="B71" s="339" t="s">
        <v>124</v>
      </c>
      <c r="C71" s="335"/>
      <c r="D71" s="336"/>
      <c r="E71" s="336"/>
      <c r="F71" s="336"/>
      <c r="G71" s="336"/>
      <c r="H71" s="336"/>
      <c r="I71" s="336"/>
      <c r="J71" s="336"/>
      <c r="K71" s="336"/>
    </row>
    <row r="72" spans="1:34" ht="18.75">
      <c r="A72" s="417"/>
      <c r="B72" s="339" t="s">
        <v>125</v>
      </c>
      <c r="C72" s="335"/>
      <c r="D72" s="336"/>
      <c r="E72" s="336"/>
      <c r="F72" s="336"/>
      <c r="G72" s="336"/>
      <c r="H72" s="336"/>
      <c r="I72" s="336"/>
      <c r="J72" s="336"/>
      <c r="K72" s="336"/>
    </row>
    <row r="73" spans="1:34" ht="18.75">
      <c r="A73" s="417"/>
      <c r="B73" s="337"/>
      <c r="C73" s="335"/>
      <c r="D73" s="336"/>
      <c r="E73" s="336"/>
      <c r="F73" s="336"/>
      <c r="G73" s="336"/>
      <c r="H73" s="336"/>
      <c r="I73" s="336"/>
      <c r="J73" s="336"/>
      <c r="K73" s="336"/>
    </row>
    <row r="74" spans="1:34" ht="18.75">
      <c r="A74" s="417"/>
      <c r="B74" s="339"/>
      <c r="C74" s="335"/>
      <c r="D74" s="336"/>
      <c r="E74" s="336"/>
      <c r="F74" s="336"/>
      <c r="G74" s="336"/>
      <c r="H74" s="336"/>
      <c r="I74" s="336"/>
      <c r="J74" s="336"/>
      <c r="K74" s="336"/>
    </row>
    <row r="75" spans="1:34" ht="20.25">
      <c r="A75" s="417"/>
      <c r="B75" s="205" t="s">
        <v>126</v>
      </c>
      <c r="C75" s="395"/>
      <c r="D75" s="330"/>
      <c r="E75" s="215"/>
      <c r="F75" s="215"/>
      <c r="G75" s="215"/>
      <c r="H75" s="215"/>
      <c r="I75" s="215"/>
      <c r="J75" s="330"/>
      <c r="K75" s="330"/>
    </row>
    <row r="76" spans="1:34" ht="21">
      <c r="A76" s="417"/>
      <c r="B76" s="339" t="s">
        <v>127</v>
      </c>
      <c r="C76" s="338"/>
      <c r="D76" s="339"/>
      <c r="E76" s="339"/>
      <c r="F76" s="339"/>
      <c r="G76" s="339"/>
      <c r="H76" s="339"/>
      <c r="I76" s="339"/>
      <c r="J76" s="342"/>
      <c r="K76" s="330"/>
    </row>
    <row r="77" spans="1:34" ht="21">
      <c r="A77" s="417"/>
      <c r="B77" s="343" t="s">
        <v>128</v>
      </c>
      <c r="C77" s="344"/>
      <c r="D77" s="344"/>
      <c r="E77" s="344"/>
      <c r="F77" s="344"/>
      <c r="G77" s="344"/>
      <c r="H77" s="344"/>
      <c r="I77" s="344"/>
      <c r="J77" s="345"/>
      <c r="K77" s="341"/>
    </row>
    <row r="78" spans="1:34" ht="18.75">
      <c r="A78" s="417"/>
      <c r="B78" s="339" t="s">
        <v>129</v>
      </c>
      <c r="C78" s="338"/>
      <c r="D78" s="339"/>
      <c r="E78" s="339"/>
      <c r="F78" s="339"/>
      <c r="G78" s="339"/>
      <c r="H78" s="339"/>
      <c r="I78" s="339"/>
      <c r="J78" s="346"/>
    </row>
    <row r="79" spans="1:34" ht="18.75">
      <c r="A79" s="417"/>
      <c r="B79" s="339" t="s">
        <v>130</v>
      </c>
      <c r="C79" s="338"/>
      <c r="D79" s="339"/>
      <c r="E79" s="339"/>
      <c r="F79" s="339"/>
      <c r="G79" s="339"/>
      <c r="H79" s="339"/>
      <c r="I79" s="339"/>
      <c r="J79" s="346"/>
    </row>
    <row r="80" spans="1:34" ht="18.75">
      <c r="A80" s="417"/>
      <c r="B80" s="339" t="s">
        <v>131</v>
      </c>
      <c r="C80" s="338"/>
      <c r="D80" s="339"/>
      <c r="E80" s="339"/>
      <c r="F80" s="339"/>
      <c r="G80" s="339"/>
      <c r="H80" s="339"/>
      <c r="I80" s="339"/>
      <c r="J80" s="346"/>
    </row>
    <row r="81" spans="1:12" ht="18.75">
      <c r="A81" s="417"/>
      <c r="B81" s="339" t="s">
        <v>132</v>
      </c>
    </row>
    <row r="82" spans="1:12" ht="18.75">
      <c r="A82" s="417"/>
      <c r="B82" s="339" t="s">
        <v>133</v>
      </c>
      <c r="L82" s="214" t="s">
        <v>134</v>
      </c>
    </row>
    <row r="83" spans="1:12" ht="18.75">
      <c r="A83" s="417"/>
      <c r="B83" s="339" t="s">
        <v>135</v>
      </c>
    </row>
    <row r="84" spans="1:12" ht="18.75">
      <c r="A84" s="417"/>
      <c r="B84" s="343" t="s">
        <v>136</v>
      </c>
      <c r="F84" s="334"/>
      <c r="G84" s="334"/>
      <c r="H84" s="334"/>
      <c r="I84" s="334"/>
    </row>
    <row r="85" spans="1:12" ht="15.75">
      <c r="A85" s="417"/>
      <c r="B85" s="401" t="s">
        <v>137</v>
      </c>
    </row>
    <row r="86" spans="1:12" ht="18.75">
      <c r="A86" s="418"/>
      <c r="G86" s="334" t="s">
        <v>138</v>
      </c>
    </row>
    <row r="87" spans="1:12">
      <c r="A87" s="418"/>
    </row>
  </sheetData>
  <mergeCells count="50">
    <mergeCell ref="A47:F47"/>
    <mergeCell ref="A41:F41"/>
    <mergeCell ref="A34:F34"/>
    <mergeCell ref="A25:F25"/>
    <mergeCell ref="A28:F28"/>
    <mergeCell ref="B39:C39"/>
    <mergeCell ref="B36:C36"/>
    <mergeCell ref="A42:AE42"/>
    <mergeCell ref="B37:C37"/>
    <mergeCell ref="B38:C38"/>
    <mergeCell ref="A19:F19"/>
    <mergeCell ref="A15:F15"/>
    <mergeCell ref="A3:B3"/>
    <mergeCell ref="C6:C9"/>
    <mergeCell ref="E8:E9"/>
    <mergeCell ref="A6:A9"/>
    <mergeCell ref="D8:D9"/>
    <mergeCell ref="R3:AD3"/>
    <mergeCell ref="B4:T4"/>
    <mergeCell ref="F8:F9"/>
    <mergeCell ref="D6:F7"/>
    <mergeCell ref="B6:B9"/>
    <mergeCell ref="Y48:AD49"/>
    <mergeCell ref="AD6:AD9"/>
    <mergeCell ref="Y6:Y9"/>
    <mergeCell ref="R8:S8"/>
    <mergeCell ref="X8:X9"/>
    <mergeCell ref="V8:W8"/>
    <mergeCell ref="T8:U8"/>
    <mergeCell ref="G6:X6"/>
    <mergeCell ref="P8:Q8"/>
    <mergeCell ref="G7:O7"/>
    <mergeCell ref="G8:H8"/>
    <mergeCell ref="K8:L8"/>
    <mergeCell ref="H2:P2"/>
    <mergeCell ref="A46:F46"/>
    <mergeCell ref="B40:C40"/>
    <mergeCell ref="A1:AE1"/>
    <mergeCell ref="A5:F5"/>
    <mergeCell ref="G5:AE5"/>
    <mergeCell ref="P7:X7"/>
    <mergeCell ref="AE6:AE9"/>
    <mergeCell ref="I8:J8"/>
    <mergeCell ref="O8:O9"/>
    <mergeCell ref="M8:N8"/>
    <mergeCell ref="AC6:AC9"/>
    <mergeCell ref="AB6:AB9"/>
    <mergeCell ref="AA6:AA9"/>
    <mergeCell ref="Z6:Z9"/>
    <mergeCell ref="A2:B2"/>
  </mergeCells>
  <pageMargins left="0.23622047244094491" right="0.23622047244094491" top="0" bottom="0" header="0" footer="0"/>
  <pageSetup paperSize="9" scale="47" fitToHeight="0" orientation="landscape" r:id="rId1"/>
  <rowBreaks count="1" manualBreakCount="1">
    <brk id="47" max="30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R66"/>
  <sheetViews>
    <sheetView zoomScale="90" zoomScaleNormal="90" workbookViewId="0">
      <pane ySplit="6" topLeftCell="A7" activePane="bottomLeft" state="frozen"/>
      <selection pane="bottomLeft" activeCell="C1" sqref="C1:AF1"/>
    </sheetView>
  </sheetViews>
  <sheetFormatPr defaultColWidth="9.140625" defaultRowHeight="15"/>
  <cols>
    <col min="1" max="1" width="4" style="77" customWidth="1"/>
    <col min="2" max="2" width="3" style="38" bestFit="1" customWidth="1"/>
    <col min="3" max="3" width="58.7109375" style="39" customWidth="1"/>
    <col min="4" max="4" width="21.85546875" style="39" bestFit="1" customWidth="1"/>
    <col min="5" max="5" width="6.140625" style="38" customWidth="1"/>
    <col min="6" max="6" width="6.140625" style="73" customWidth="1"/>
    <col min="7" max="7" width="6.140625" style="38" customWidth="1"/>
    <col min="8" max="25" width="5.140625" style="38" customWidth="1"/>
    <col min="26" max="26" width="7" style="38" customWidth="1"/>
    <col min="27" max="30" width="6.140625" style="38" customWidth="1"/>
    <col min="31" max="31" width="9.140625" style="38" customWidth="1"/>
    <col min="32" max="32" width="7.140625" style="38" customWidth="1"/>
    <col min="33" max="16384" width="9.140625" style="39"/>
  </cols>
  <sheetData>
    <row r="1" spans="1:70" ht="76.5" customHeight="1" thickBot="1">
      <c r="C1" s="692" t="s">
        <v>736</v>
      </c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  <c r="T1" s="692"/>
      <c r="U1" s="692"/>
      <c r="V1" s="692"/>
      <c r="W1" s="692"/>
      <c r="X1" s="692"/>
      <c r="Y1" s="692"/>
      <c r="Z1" s="692"/>
      <c r="AA1" s="692"/>
      <c r="AB1" s="692"/>
      <c r="AC1" s="692"/>
      <c r="AD1" s="692"/>
      <c r="AE1" s="692"/>
      <c r="AF1" s="692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</row>
    <row r="2" spans="1:70" ht="18.75">
      <c r="B2" s="693"/>
      <c r="C2" s="694"/>
      <c r="D2" s="694"/>
      <c r="E2" s="694"/>
      <c r="F2" s="694"/>
      <c r="G2" s="695"/>
      <c r="H2" s="697" t="s">
        <v>140</v>
      </c>
      <c r="I2" s="697"/>
      <c r="J2" s="697"/>
      <c r="K2" s="697"/>
      <c r="L2" s="697"/>
      <c r="M2" s="697"/>
      <c r="N2" s="697"/>
      <c r="O2" s="697"/>
      <c r="P2" s="697"/>
      <c r="Q2" s="697"/>
      <c r="R2" s="697"/>
      <c r="S2" s="697"/>
      <c r="T2" s="697"/>
      <c r="U2" s="697"/>
      <c r="V2" s="697"/>
      <c r="W2" s="697"/>
      <c r="X2" s="697"/>
      <c r="Y2" s="697"/>
      <c r="Z2" s="697"/>
      <c r="AA2" s="697"/>
      <c r="AB2" s="697"/>
      <c r="AC2" s="697"/>
      <c r="AD2" s="697"/>
      <c r="AE2" s="697"/>
      <c r="AF2" s="698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</row>
    <row r="3" spans="1:70" ht="13.5" customHeight="1">
      <c r="B3" s="746" t="s">
        <v>6</v>
      </c>
      <c r="C3" s="747" t="s">
        <v>7</v>
      </c>
      <c r="D3" s="747" t="s">
        <v>8</v>
      </c>
      <c r="E3" s="748" t="s">
        <v>9</v>
      </c>
      <c r="F3" s="748"/>
      <c r="G3" s="748"/>
      <c r="H3" s="744" t="s">
        <v>12</v>
      </c>
      <c r="I3" s="744"/>
      <c r="J3" s="744" t="s">
        <v>13</v>
      </c>
      <c r="K3" s="744"/>
      <c r="L3" s="744" t="s">
        <v>14</v>
      </c>
      <c r="M3" s="744"/>
      <c r="N3" s="744" t="s">
        <v>15</v>
      </c>
      <c r="O3" s="744"/>
      <c r="P3" s="742" t="s">
        <v>27</v>
      </c>
      <c r="Q3" s="745" t="s">
        <v>12</v>
      </c>
      <c r="R3" s="745"/>
      <c r="S3" s="745" t="s">
        <v>13</v>
      </c>
      <c r="T3" s="745"/>
      <c r="U3" s="745" t="s">
        <v>14</v>
      </c>
      <c r="V3" s="745"/>
      <c r="W3" s="745" t="s">
        <v>15</v>
      </c>
      <c r="X3" s="745"/>
      <c r="Y3" s="742" t="s">
        <v>27</v>
      </c>
      <c r="Z3" s="743" t="s">
        <v>11</v>
      </c>
      <c r="AA3" s="743" t="s">
        <v>12</v>
      </c>
      <c r="AB3" s="743" t="s">
        <v>13</v>
      </c>
      <c r="AC3" s="743" t="s">
        <v>14</v>
      </c>
      <c r="AD3" s="743" t="s">
        <v>15</v>
      </c>
      <c r="AE3" s="743" t="s">
        <v>16</v>
      </c>
      <c r="AF3" s="743" t="s">
        <v>17</v>
      </c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</row>
    <row r="4" spans="1:70" ht="13.5" customHeight="1">
      <c r="B4" s="746"/>
      <c r="C4" s="747"/>
      <c r="D4" s="747"/>
      <c r="E4" s="748"/>
      <c r="F4" s="748"/>
      <c r="G4" s="748"/>
      <c r="H4" s="744"/>
      <c r="I4" s="744"/>
      <c r="J4" s="744"/>
      <c r="K4" s="744"/>
      <c r="L4" s="744"/>
      <c r="M4" s="744"/>
      <c r="N4" s="744"/>
      <c r="O4" s="744"/>
      <c r="P4" s="742"/>
      <c r="Q4" s="745"/>
      <c r="R4" s="745"/>
      <c r="S4" s="745"/>
      <c r="T4" s="745"/>
      <c r="U4" s="745"/>
      <c r="V4" s="745"/>
      <c r="W4" s="745"/>
      <c r="X4" s="745"/>
      <c r="Y4" s="742"/>
      <c r="Z4" s="743"/>
      <c r="AA4" s="743"/>
      <c r="AB4" s="743"/>
      <c r="AC4" s="743"/>
      <c r="AD4" s="743"/>
      <c r="AE4" s="743"/>
      <c r="AF4" s="743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</row>
    <row r="5" spans="1:70" ht="18.75" customHeight="1">
      <c r="B5" s="746"/>
      <c r="C5" s="747"/>
      <c r="D5" s="747"/>
      <c r="E5" s="747" t="s">
        <v>20</v>
      </c>
      <c r="F5" s="747" t="s">
        <v>21</v>
      </c>
      <c r="G5" s="747" t="s">
        <v>22</v>
      </c>
      <c r="H5" s="744"/>
      <c r="I5" s="744"/>
      <c r="J5" s="744"/>
      <c r="K5" s="744"/>
      <c r="L5" s="744"/>
      <c r="M5" s="744"/>
      <c r="N5" s="744"/>
      <c r="O5" s="744"/>
      <c r="P5" s="742"/>
      <c r="Q5" s="745"/>
      <c r="R5" s="745"/>
      <c r="S5" s="745"/>
      <c r="T5" s="745"/>
      <c r="U5" s="745"/>
      <c r="V5" s="745"/>
      <c r="W5" s="745"/>
      <c r="X5" s="745"/>
      <c r="Y5" s="742"/>
      <c r="Z5" s="743"/>
      <c r="AA5" s="743"/>
      <c r="AB5" s="743"/>
      <c r="AC5" s="743"/>
      <c r="AD5" s="743"/>
      <c r="AE5" s="743"/>
      <c r="AF5" s="743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</row>
    <row r="6" spans="1:70" ht="45.75" customHeight="1">
      <c r="B6" s="746"/>
      <c r="C6" s="747"/>
      <c r="D6" s="747"/>
      <c r="E6" s="747"/>
      <c r="F6" s="747"/>
      <c r="G6" s="747"/>
      <c r="H6" s="58" t="s">
        <v>28</v>
      </c>
      <c r="I6" s="58" t="s">
        <v>29</v>
      </c>
      <c r="J6" s="58" t="s">
        <v>28</v>
      </c>
      <c r="K6" s="58" t="s">
        <v>29</v>
      </c>
      <c r="L6" s="58" t="s">
        <v>28</v>
      </c>
      <c r="M6" s="58" t="s">
        <v>29</v>
      </c>
      <c r="N6" s="58" t="s">
        <v>28</v>
      </c>
      <c r="O6" s="58" t="s">
        <v>29</v>
      </c>
      <c r="P6" s="742"/>
      <c r="Q6" s="58" t="s">
        <v>28</v>
      </c>
      <c r="R6" s="58" t="s">
        <v>29</v>
      </c>
      <c r="S6" s="58" t="s">
        <v>28</v>
      </c>
      <c r="T6" s="58" t="s">
        <v>29</v>
      </c>
      <c r="U6" s="58" t="s">
        <v>28</v>
      </c>
      <c r="V6" s="58" t="s">
        <v>29</v>
      </c>
      <c r="W6" s="58" t="s">
        <v>28</v>
      </c>
      <c r="X6" s="58" t="s">
        <v>29</v>
      </c>
      <c r="Y6" s="742"/>
      <c r="Z6" s="743"/>
      <c r="AA6" s="743"/>
      <c r="AB6" s="743"/>
      <c r="AC6" s="743"/>
      <c r="AD6" s="743"/>
      <c r="AE6" s="743"/>
      <c r="AF6" s="743"/>
    </row>
    <row r="7" spans="1:70" ht="24.75" customHeight="1">
      <c r="A7" s="741" t="s">
        <v>3</v>
      </c>
      <c r="B7" s="720" t="str">
        <f>'[2]I rok'!A46</f>
        <v>* Zajęcia fakultatywne (student w każdym semestrze wybiera 2 z 3)</v>
      </c>
      <c r="C7" s="721"/>
      <c r="D7" s="721"/>
      <c r="E7" s="721"/>
      <c r="F7" s="721"/>
      <c r="G7" s="721"/>
      <c r="H7" s="721"/>
      <c r="I7" s="721"/>
      <c r="J7" s="721"/>
      <c r="K7" s="721"/>
      <c r="L7" s="721"/>
      <c r="M7" s="721"/>
      <c r="N7" s="721"/>
      <c r="O7" s="721"/>
      <c r="P7" s="721"/>
      <c r="Q7" s="721"/>
      <c r="R7" s="721"/>
      <c r="S7" s="721"/>
      <c r="T7" s="721"/>
      <c r="U7" s="721"/>
      <c r="V7" s="721"/>
      <c r="W7" s="721"/>
      <c r="X7" s="721"/>
      <c r="Y7" s="721"/>
      <c r="Z7" s="721"/>
      <c r="AA7" s="721"/>
      <c r="AB7" s="721"/>
      <c r="AC7" s="721"/>
      <c r="AD7" s="721"/>
      <c r="AE7" s="721"/>
      <c r="AF7" s="722"/>
    </row>
    <row r="8" spans="1:70" ht="24.75" customHeight="1">
      <c r="A8" s="741"/>
      <c r="B8" s="36">
        <v>1</v>
      </c>
      <c r="C8" s="60" t="s">
        <v>95</v>
      </c>
      <c r="D8" s="61" t="str">
        <f>"0912-7LEK-F-"&amp;B8&amp;"-"&amp;UPPER(LEFT(C8,1))&amp;"HKN"</f>
        <v>0912-7LEK-F-1-ZHKN</v>
      </c>
      <c r="E8" s="62"/>
      <c r="F8" s="63">
        <v>1</v>
      </c>
      <c r="G8" s="64"/>
      <c r="H8" s="483">
        <v>10</v>
      </c>
      <c r="I8" s="36">
        <v>15</v>
      </c>
      <c r="J8" s="36"/>
      <c r="K8" s="36"/>
      <c r="L8" s="36"/>
      <c r="M8" s="36"/>
      <c r="N8" s="36"/>
      <c r="O8" s="36"/>
      <c r="P8" s="64">
        <v>1</v>
      </c>
      <c r="Q8" s="483"/>
      <c r="R8" s="36"/>
      <c r="S8" s="36"/>
      <c r="T8" s="36"/>
      <c r="U8" s="36"/>
      <c r="V8" s="36"/>
      <c r="W8" s="36"/>
      <c r="X8" s="36"/>
      <c r="Y8" s="64"/>
      <c r="Z8" s="483">
        <v>10</v>
      </c>
      <c r="AA8" s="36">
        <v>10</v>
      </c>
      <c r="AB8" s="36"/>
      <c r="AC8" s="36"/>
      <c r="AD8" s="36"/>
      <c r="AE8" s="36">
        <f>SUM(H8:O8,Q8:X8)</f>
        <v>25</v>
      </c>
      <c r="AF8" s="36">
        <f>SUM(P8,Y8)</f>
        <v>1</v>
      </c>
    </row>
    <row r="9" spans="1:70" ht="24.75" customHeight="1">
      <c r="A9" s="741"/>
      <c r="B9" s="36">
        <v>2</v>
      </c>
      <c r="C9" s="42" t="s">
        <v>737</v>
      </c>
      <c r="D9" s="65" t="s">
        <v>738</v>
      </c>
      <c r="E9" s="62"/>
      <c r="F9" s="63">
        <v>2</v>
      </c>
      <c r="G9" s="64"/>
      <c r="H9" s="483">
        <v>10</v>
      </c>
      <c r="I9" s="36">
        <v>15</v>
      </c>
      <c r="J9" s="36"/>
      <c r="K9" s="36"/>
      <c r="L9" s="36"/>
      <c r="M9" s="36"/>
      <c r="N9" s="36"/>
      <c r="O9" s="36"/>
      <c r="P9" s="64">
        <v>1</v>
      </c>
      <c r="Q9" s="483"/>
      <c r="R9" s="36"/>
      <c r="S9" s="36"/>
      <c r="T9" s="36"/>
      <c r="U9" s="36"/>
      <c r="V9" s="36"/>
      <c r="W9" s="36"/>
      <c r="X9" s="36"/>
      <c r="Y9" s="64">
        <v>1</v>
      </c>
      <c r="Z9" s="483">
        <v>10</v>
      </c>
      <c r="AA9" s="36">
        <v>10</v>
      </c>
      <c r="AB9" s="36"/>
      <c r="AC9" s="36"/>
      <c r="AD9" s="36"/>
      <c r="AE9" s="36">
        <v>25</v>
      </c>
      <c r="AF9" s="36">
        <v>1</v>
      </c>
    </row>
    <row r="10" spans="1:70" ht="24.75" customHeight="1">
      <c r="A10" s="741"/>
      <c r="B10" s="36">
        <v>3</v>
      </c>
      <c r="C10" s="42" t="str">
        <f>'[2]I rok'!B50</f>
        <v>Struktury ciała ludzkiego w badaniach obrazowych</v>
      </c>
      <c r="D10" s="82" t="str">
        <f>'I rok'!$C$52</f>
        <v>0912.7.LEK.D.SC</v>
      </c>
      <c r="E10" s="62"/>
      <c r="F10" s="63">
        <f>'[2]I rok'!E50</f>
        <v>2</v>
      </c>
      <c r="G10" s="64"/>
      <c r="H10" s="483"/>
      <c r="I10" s="36"/>
      <c r="J10" s="36"/>
      <c r="K10" s="36"/>
      <c r="L10" s="36"/>
      <c r="M10" s="36"/>
      <c r="N10" s="36"/>
      <c r="O10" s="36"/>
      <c r="P10" s="64"/>
      <c r="Q10" s="483">
        <v>10</v>
      </c>
      <c r="R10" s="36">
        <v>15</v>
      </c>
      <c r="S10" s="36"/>
      <c r="T10" s="36"/>
      <c r="U10" s="36"/>
      <c r="V10" s="36"/>
      <c r="W10" s="36"/>
      <c r="X10" s="36"/>
      <c r="Y10" s="64">
        <f>'[2]I rok'!X50</f>
        <v>1</v>
      </c>
      <c r="Z10" s="483">
        <v>10</v>
      </c>
      <c r="AA10" s="36">
        <v>10</v>
      </c>
      <c r="AB10" s="36"/>
      <c r="AC10" s="36"/>
      <c r="AD10" s="36"/>
      <c r="AE10" s="36">
        <f>'[2]I rok'!AD50</f>
        <v>25</v>
      </c>
      <c r="AF10" s="36">
        <f>'[2]I rok'!AE50</f>
        <v>1</v>
      </c>
    </row>
    <row r="11" spans="1:70" ht="24.75" customHeight="1">
      <c r="A11" s="741"/>
      <c r="B11" s="36">
        <v>4</v>
      </c>
      <c r="C11" s="42" t="str">
        <f>'[2]I rok'!B51</f>
        <v>Strukturalne podstawy interwencji sercowo-naczyniowych</v>
      </c>
      <c r="D11" s="82" t="str">
        <f>'I rok'!$C$53</f>
        <v>0912.7.LEK.D.SSP</v>
      </c>
      <c r="E11" s="62"/>
      <c r="F11" s="63">
        <f>'[2]I rok'!E51</f>
        <v>2</v>
      </c>
      <c r="G11" s="64"/>
      <c r="H11" s="483"/>
      <c r="I11" s="36"/>
      <c r="J11" s="36"/>
      <c r="K11" s="36"/>
      <c r="L11" s="36"/>
      <c r="M11" s="36"/>
      <c r="N11" s="36"/>
      <c r="O11" s="36"/>
      <c r="P11" s="64"/>
      <c r="Q11" s="483">
        <v>10</v>
      </c>
      <c r="R11" s="36">
        <v>15</v>
      </c>
      <c r="S11" s="36"/>
      <c r="T11" s="36"/>
      <c r="U11" s="36"/>
      <c r="V11" s="36"/>
      <c r="W11" s="36"/>
      <c r="X11" s="36"/>
      <c r="Y11" s="64">
        <f>'[2]I rok'!X51</f>
        <v>1</v>
      </c>
      <c r="Z11" s="483">
        <v>10</v>
      </c>
      <c r="AA11" s="36">
        <v>10</v>
      </c>
      <c r="AB11" s="36"/>
      <c r="AC11" s="36"/>
      <c r="AD11" s="36"/>
      <c r="AE11" s="36">
        <f>'[2]I rok'!AD51</f>
        <v>25</v>
      </c>
      <c r="AF11" s="36">
        <f>'[2]I rok'!AE51</f>
        <v>1</v>
      </c>
    </row>
    <row r="12" spans="1:70" ht="24.75" customHeight="1">
      <c r="A12" s="741" t="s">
        <v>139</v>
      </c>
      <c r="B12" s="737" t="str">
        <f>'[2]II rok'!A46</f>
        <v>* Zajęcia fakultatywne (student wybiera w 3 semestrze 3 z 5; w 4 semestrze 3 z 6)</v>
      </c>
      <c r="C12" s="738"/>
      <c r="D12" s="738"/>
      <c r="E12" s="738"/>
      <c r="F12" s="738"/>
      <c r="G12" s="738"/>
      <c r="H12" s="738"/>
      <c r="I12" s="738"/>
      <c r="J12" s="738"/>
      <c r="K12" s="738"/>
      <c r="L12" s="738"/>
      <c r="M12" s="738"/>
      <c r="N12" s="738"/>
      <c r="O12" s="738"/>
      <c r="P12" s="738"/>
      <c r="Q12" s="738"/>
      <c r="R12" s="738"/>
      <c r="S12" s="738"/>
      <c r="T12" s="738"/>
      <c r="U12" s="738"/>
      <c r="V12" s="738"/>
      <c r="W12" s="738"/>
      <c r="X12" s="738"/>
      <c r="Y12" s="738"/>
      <c r="Z12" s="738"/>
      <c r="AA12" s="738"/>
      <c r="AB12" s="738"/>
      <c r="AC12" s="738"/>
      <c r="AD12" s="738"/>
      <c r="AE12" s="738"/>
      <c r="AF12" s="739"/>
    </row>
    <row r="13" spans="1:70" ht="24.75" customHeight="1">
      <c r="A13" s="741"/>
      <c r="B13" s="72" t="s">
        <v>315</v>
      </c>
      <c r="C13" s="66" t="str">
        <f>'[2]II rok'!B48</f>
        <v>Praktyka medyczna oparta na dowodach naukowych (EBM)</v>
      </c>
      <c r="D13" s="82" t="s">
        <v>779</v>
      </c>
      <c r="E13" s="68"/>
      <c r="F13" s="69">
        <f>'[2]II rok'!E48</f>
        <v>3</v>
      </c>
      <c r="G13" s="70"/>
      <c r="H13" s="71"/>
      <c r="I13" s="72"/>
      <c r="J13" s="72" t="s">
        <v>222</v>
      </c>
      <c r="K13" s="72" t="s">
        <v>315</v>
      </c>
      <c r="L13" s="72"/>
      <c r="M13" s="72"/>
      <c r="N13" s="72"/>
      <c r="O13" s="72"/>
      <c r="P13" s="70">
        <f>'[2]II rok'!O48</f>
        <v>1</v>
      </c>
      <c r="Q13" s="71"/>
      <c r="R13" s="72"/>
      <c r="S13" s="72"/>
      <c r="T13" s="72"/>
      <c r="U13" s="72"/>
      <c r="V13" s="72"/>
      <c r="W13" s="72"/>
      <c r="X13" s="72"/>
      <c r="Y13" s="70"/>
      <c r="Z13" s="71" t="s">
        <v>222</v>
      </c>
      <c r="AA13" s="72"/>
      <c r="AB13" s="72" t="s">
        <v>222</v>
      </c>
      <c r="AC13" s="72"/>
      <c r="AD13" s="72"/>
      <c r="AE13" s="72">
        <f>'[2]II rok'!AD48</f>
        <v>25</v>
      </c>
      <c r="AF13" s="72">
        <f>'[2]II rok'!AE48</f>
        <v>1</v>
      </c>
    </row>
    <row r="14" spans="1:70" ht="24.75" customHeight="1">
      <c r="A14" s="741"/>
      <c r="B14" s="72" t="s">
        <v>191</v>
      </c>
      <c r="C14" s="66" t="str">
        <f>'[2]II rok'!B49</f>
        <v>Żywność modyfikowana genetycznie</v>
      </c>
      <c r="D14" s="82" t="s">
        <v>780</v>
      </c>
      <c r="E14" s="68"/>
      <c r="F14" s="69">
        <f>'[2]II rok'!E49</f>
        <v>3</v>
      </c>
      <c r="G14" s="70"/>
      <c r="H14" s="71" t="s">
        <v>195</v>
      </c>
      <c r="I14" s="72" t="s">
        <v>207</v>
      </c>
      <c r="J14" s="72"/>
      <c r="K14" s="72"/>
      <c r="L14" s="72"/>
      <c r="M14" s="72"/>
      <c r="N14" s="72"/>
      <c r="O14" s="72"/>
      <c r="P14" s="70">
        <f>'[2]II rok'!O49</f>
        <v>1</v>
      </c>
      <c r="Q14" s="71"/>
      <c r="R14" s="72"/>
      <c r="S14" s="72"/>
      <c r="T14" s="72"/>
      <c r="U14" s="72"/>
      <c r="V14" s="72"/>
      <c r="W14" s="72"/>
      <c r="X14" s="72"/>
      <c r="Y14" s="70"/>
      <c r="Z14" s="71" t="s">
        <v>195</v>
      </c>
      <c r="AA14" s="72">
        <f>'[2]II rok'!Z49</f>
        <v>15</v>
      </c>
      <c r="AB14" s="72"/>
      <c r="AC14" s="72"/>
      <c r="AD14" s="72"/>
      <c r="AE14" s="72">
        <f>'[2]II rok'!AD49</f>
        <v>25</v>
      </c>
      <c r="AF14" s="72">
        <f>'[2]II rok'!AE49</f>
        <v>1</v>
      </c>
    </row>
    <row r="15" spans="1:70" ht="24.75" customHeight="1">
      <c r="A15" s="741"/>
      <c r="B15" s="72" t="s">
        <v>192</v>
      </c>
      <c r="C15" s="66" t="str">
        <f>'[2]II rok'!B51</f>
        <v>Molekularne podstawy działania narządów zmysłów</v>
      </c>
      <c r="D15" s="82" t="e">
        <f>'II rok'!#REF!</f>
        <v>#REF!</v>
      </c>
      <c r="E15" s="68"/>
      <c r="F15" s="69">
        <f>'[2]II rok'!E51</f>
        <v>3</v>
      </c>
      <c r="G15" s="70"/>
      <c r="H15" s="71" t="s">
        <v>195</v>
      </c>
      <c r="I15" s="72" t="s">
        <v>207</v>
      </c>
      <c r="J15" s="72"/>
      <c r="K15" s="72"/>
      <c r="L15" s="72"/>
      <c r="M15" s="72"/>
      <c r="N15" s="72"/>
      <c r="O15" s="72"/>
      <c r="P15" s="70">
        <f>'[2]II rok'!O51</f>
        <v>1</v>
      </c>
      <c r="Q15" s="71"/>
      <c r="R15" s="72"/>
      <c r="S15" s="72"/>
      <c r="T15" s="72"/>
      <c r="U15" s="72"/>
      <c r="V15" s="72"/>
      <c r="W15" s="72"/>
      <c r="X15" s="72"/>
      <c r="Y15" s="70"/>
      <c r="Z15" s="71" t="s">
        <v>195</v>
      </c>
      <c r="AA15" s="72">
        <f>'[2]II rok'!Z51</f>
        <v>15</v>
      </c>
      <c r="AB15" s="72"/>
      <c r="AC15" s="72"/>
      <c r="AD15" s="72"/>
      <c r="AE15" s="72">
        <f>'[2]II rok'!AD51</f>
        <v>25</v>
      </c>
      <c r="AF15" s="72">
        <f>'[2]II rok'!AE51</f>
        <v>1</v>
      </c>
    </row>
    <row r="16" spans="1:70" ht="24.75" customHeight="1">
      <c r="A16" s="741"/>
      <c r="B16" s="72" t="s">
        <v>193</v>
      </c>
      <c r="C16" s="66" t="str">
        <f>'[2]II rok'!B52</f>
        <v xml:space="preserve">Racjonalna antybiotykoterapia </v>
      </c>
      <c r="D16" s="82" t="str">
        <f>'II rok'!$C$53</f>
        <v>0912.7.LEK.D.NZ</v>
      </c>
      <c r="E16" s="68"/>
      <c r="F16" s="69">
        <f>'[2]II rok'!E52</f>
        <v>3</v>
      </c>
      <c r="G16" s="70"/>
      <c r="H16" s="71" t="s">
        <v>195</v>
      </c>
      <c r="I16" s="72" t="s">
        <v>207</v>
      </c>
      <c r="J16" s="72"/>
      <c r="K16" s="72"/>
      <c r="L16" s="72"/>
      <c r="M16" s="72"/>
      <c r="N16" s="72"/>
      <c r="O16" s="72"/>
      <c r="P16" s="70">
        <f>'[2]II rok'!O52</f>
        <v>1</v>
      </c>
      <c r="Q16" s="71"/>
      <c r="R16" s="72"/>
      <c r="S16" s="72"/>
      <c r="T16" s="72"/>
      <c r="U16" s="72"/>
      <c r="V16" s="72"/>
      <c r="W16" s="72"/>
      <c r="X16" s="72"/>
      <c r="Y16" s="70"/>
      <c r="Z16" s="71" t="s">
        <v>195</v>
      </c>
      <c r="AA16" s="72">
        <f>'[2]II rok'!Z52</f>
        <v>15</v>
      </c>
      <c r="AB16" s="72"/>
      <c r="AC16" s="72"/>
      <c r="AD16" s="72"/>
      <c r="AE16" s="72">
        <f>'[2]II rok'!AD52</f>
        <v>25</v>
      </c>
      <c r="AF16" s="72">
        <f>'[2]II rok'!AE52</f>
        <v>1</v>
      </c>
    </row>
    <row r="17" spans="1:32" ht="24.75" customHeight="1">
      <c r="A17" s="741"/>
      <c r="B17" s="72" t="s">
        <v>194</v>
      </c>
      <c r="C17" s="66" t="str">
        <f>'[2]II rok'!B53</f>
        <v xml:space="preserve">Inżynieria genetyczna </v>
      </c>
      <c r="D17" s="82" t="str">
        <f>'II rok'!C64</f>
        <v>0912.7.LEK.D.IG</v>
      </c>
      <c r="E17" s="68"/>
      <c r="F17" s="69">
        <f>'[2]II rok'!E53</f>
        <v>4</v>
      </c>
      <c r="G17" s="70"/>
      <c r="H17" s="71"/>
      <c r="I17" s="72"/>
      <c r="J17" s="72"/>
      <c r="K17" s="72"/>
      <c r="L17" s="72"/>
      <c r="M17" s="72"/>
      <c r="N17" s="72"/>
      <c r="O17" s="72"/>
      <c r="P17" s="70"/>
      <c r="Q17" s="71" t="s">
        <v>195</v>
      </c>
      <c r="R17" s="72" t="s">
        <v>207</v>
      </c>
      <c r="S17" s="72"/>
      <c r="T17" s="72"/>
      <c r="U17" s="72"/>
      <c r="V17" s="72"/>
      <c r="W17" s="72"/>
      <c r="X17" s="72"/>
      <c r="Y17" s="70">
        <f>'[2]II rok'!X53</f>
        <v>1</v>
      </c>
      <c r="Z17" s="71" t="s">
        <v>195</v>
      </c>
      <c r="AA17" s="72" t="s">
        <v>207</v>
      </c>
      <c r="AB17" s="72"/>
      <c r="AC17" s="72"/>
      <c r="AD17" s="72"/>
      <c r="AE17" s="72">
        <f>'[2]II rok'!AD53</f>
        <v>25</v>
      </c>
      <c r="AF17" s="72">
        <f>'[2]II rok'!AE53</f>
        <v>1</v>
      </c>
    </row>
    <row r="18" spans="1:32" ht="24.75" customHeight="1">
      <c r="A18" s="741"/>
      <c r="B18" s="72" t="s">
        <v>195</v>
      </c>
      <c r="C18" s="66" t="str">
        <f>'[2]II rok'!B55</f>
        <v>Elektrofizjologia</v>
      </c>
      <c r="D18" s="82" t="e">
        <f>'II rok'!#REF!</f>
        <v>#REF!</v>
      </c>
      <c r="E18" s="68"/>
      <c r="F18" s="69">
        <f>'[2]II rok'!E55</f>
        <v>4</v>
      </c>
      <c r="G18" s="70"/>
      <c r="H18" s="71"/>
      <c r="I18" s="72"/>
      <c r="J18" s="72"/>
      <c r="K18" s="72"/>
      <c r="L18" s="72"/>
      <c r="M18" s="72"/>
      <c r="N18" s="72"/>
      <c r="O18" s="72"/>
      <c r="P18" s="70"/>
      <c r="Q18" s="71"/>
      <c r="R18" s="72"/>
      <c r="S18" s="72" t="s">
        <v>222</v>
      </c>
      <c r="T18" s="72" t="s">
        <v>315</v>
      </c>
      <c r="U18" s="72"/>
      <c r="V18" s="72"/>
      <c r="W18" s="72"/>
      <c r="X18" s="72"/>
      <c r="Y18" s="70">
        <f>'[2]II rok'!X55</f>
        <v>1</v>
      </c>
      <c r="Z18" s="71" t="s">
        <v>222</v>
      </c>
      <c r="AA18" s="72"/>
      <c r="AB18" s="72" t="s">
        <v>222</v>
      </c>
      <c r="AC18" s="72"/>
      <c r="AD18" s="72"/>
      <c r="AE18" s="72">
        <f>'[2]II rok'!AD55</f>
        <v>25</v>
      </c>
      <c r="AF18" s="72">
        <f>'[2]II rok'!AE55</f>
        <v>1</v>
      </c>
    </row>
    <row r="19" spans="1:32" ht="24.75" customHeight="1">
      <c r="A19" s="741"/>
      <c r="B19" s="72" t="s">
        <v>196</v>
      </c>
      <c r="C19" s="66" t="str">
        <f>'[2]II rok'!B56</f>
        <v>Aparatura medyczna</v>
      </c>
      <c r="D19" s="82" t="e">
        <f>'II rok'!#REF!</f>
        <v>#REF!</v>
      </c>
      <c r="E19" s="68"/>
      <c r="F19" s="69">
        <f>'[2]II rok'!E56</f>
        <v>4</v>
      </c>
      <c r="G19" s="70"/>
      <c r="H19" s="71"/>
      <c r="I19" s="72"/>
      <c r="J19" s="72"/>
      <c r="K19" s="72"/>
      <c r="L19" s="72"/>
      <c r="M19" s="72"/>
      <c r="N19" s="72"/>
      <c r="O19" s="72"/>
      <c r="P19" s="70"/>
      <c r="Q19" s="71" t="s">
        <v>195</v>
      </c>
      <c r="R19" s="72" t="s">
        <v>207</v>
      </c>
      <c r="S19" s="72"/>
      <c r="T19" s="72"/>
      <c r="U19" s="72"/>
      <c r="V19" s="72"/>
      <c r="W19" s="72"/>
      <c r="X19" s="72"/>
      <c r="Y19" s="70">
        <f>'[2]II rok'!X56</f>
        <v>1</v>
      </c>
      <c r="Z19" s="71" t="s">
        <v>195</v>
      </c>
      <c r="AA19" s="72">
        <f>'[2]II rok'!Z56</f>
        <v>15</v>
      </c>
      <c r="AB19" s="72"/>
      <c r="AC19" s="72"/>
      <c r="AD19" s="72"/>
      <c r="AE19" s="72">
        <f>'[2]II rok'!AD56</f>
        <v>25</v>
      </c>
      <c r="AF19" s="72">
        <f>'[2]II rok'!AE56</f>
        <v>1</v>
      </c>
    </row>
    <row r="20" spans="1:32" ht="24.75" customHeight="1">
      <c r="A20" s="741"/>
      <c r="B20" s="72" t="s">
        <v>198</v>
      </c>
      <c r="C20" s="66" t="str">
        <f>'[2]II rok'!B57</f>
        <v>Immunologia onkologiczna</v>
      </c>
      <c r="D20" s="82" t="str">
        <f>'II rok'!C65</f>
        <v>0912.7.LEK.D.IO</v>
      </c>
      <c r="E20" s="68"/>
      <c r="F20" s="69">
        <f>'[2]II rok'!E57</f>
        <v>4</v>
      </c>
      <c r="G20" s="70"/>
      <c r="H20" s="97"/>
      <c r="I20" s="98"/>
      <c r="J20" s="98"/>
      <c r="K20" s="98"/>
      <c r="L20" s="98"/>
      <c r="M20" s="98"/>
      <c r="N20" s="98"/>
      <c r="O20" s="98"/>
      <c r="P20" s="96"/>
      <c r="Q20" s="71" t="s">
        <v>195</v>
      </c>
      <c r="R20" s="72" t="s">
        <v>207</v>
      </c>
      <c r="S20" s="98"/>
      <c r="T20" s="98"/>
      <c r="U20" s="98"/>
      <c r="V20" s="98"/>
      <c r="W20" s="98"/>
      <c r="X20" s="98"/>
      <c r="Y20" s="96">
        <f>'[2]II rok'!X57</f>
        <v>1</v>
      </c>
      <c r="Z20" s="71" t="s">
        <v>195</v>
      </c>
      <c r="AA20" s="98">
        <f>'[2]II rok'!Z57</f>
        <v>15</v>
      </c>
      <c r="AB20" s="98"/>
      <c r="AC20" s="98"/>
      <c r="AD20" s="98"/>
      <c r="AE20" s="98">
        <f>'[2]II rok'!AD57</f>
        <v>25</v>
      </c>
      <c r="AF20" s="98">
        <f>'[2]II rok'!AE57</f>
        <v>1</v>
      </c>
    </row>
    <row r="21" spans="1:32" ht="24.75" customHeight="1">
      <c r="A21" s="480"/>
      <c r="B21" s="72" t="s">
        <v>201</v>
      </c>
      <c r="C21" s="111" t="s">
        <v>248</v>
      </c>
      <c r="D21" s="110" t="str">
        <f>'II rok'!C66</f>
        <v>0912.7.LEK.D.HO</v>
      </c>
      <c r="E21" s="68"/>
      <c r="F21" s="69" t="s">
        <v>234</v>
      </c>
      <c r="G21" s="76"/>
      <c r="H21" s="68"/>
      <c r="I21" s="72"/>
      <c r="J21" s="72"/>
      <c r="K21" s="72"/>
      <c r="L21" s="72"/>
      <c r="M21" s="72"/>
      <c r="N21" s="72"/>
      <c r="O21" s="72"/>
      <c r="P21" s="70"/>
      <c r="Q21" s="71" t="s">
        <v>195</v>
      </c>
      <c r="R21" s="72" t="s">
        <v>207</v>
      </c>
      <c r="S21" s="72"/>
      <c r="T21" s="72"/>
      <c r="U21" s="72"/>
      <c r="V21" s="72"/>
      <c r="W21" s="72"/>
      <c r="X21" s="72"/>
      <c r="Y21" s="70">
        <f>'[2]II rok'!X58</f>
        <v>1</v>
      </c>
      <c r="Z21" s="71" t="s">
        <v>195</v>
      </c>
      <c r="AA21" s="72">
        <f>'[2]II rok'!Z58</f>
        <v>15</v>
      </c>
      <c r="AB21" s="72"/>
      <c r="AC21" s="72"/>
      <c r="AD21" s="72"/>
      <c r="AE21" s="72">
        <f>'[2]II rok'!AD58</f>
        <v>25</v>
      </c>
      <c r="AF21" s="72">
        <f>'[2]II rok'!AE58</f>
        <v>1</v>
      </c>
    </row>
    <row r="22" spans="1:32" ht="24.75" customHeight="1">
      <c r="A22" s="741" t="s">
        <v>285</v>
      </c>
      <c r="B22" s="737" t="str">
        <f>'III rok'!$A$45</f>
        <v xml:space="preserve">* Zajęcia fakultatywne (student wybiera w 5 semestrze 3 z 8, w 6 semestrrze wybiera 2 z 6)  </v>
      </c>
      <c r="C22" s="738"/>
      <c r="D22" s="738"/>
      <c r="E22" s="738"/>
      <c r="F22" s="738"/>
      <c r="G22" s="738"/>
      <c r="H22" s="738"/>
      <c r="I22" s="738"/>
      <c r="J22" s="738"/>
      <c r="K22" s="738"/>
      <c r="L22" s="738"/>
      <c r="M22" s="738"/>
      <c r="N22" s="738"/>
      <c r="O22" s="738"/>
      <c r="P22" s="738"/>
      <c r="Q22" s="738"/>
      <c r="R22" s="738"/>
      <c r="S22" s="738"/>
      <c r="T22" s="738"/>
      <c r="U22" s="738"/>
      <c r="V22" s="738"/>
      <c r="W22" s="738"/>
      <c r="X22" s="738"/>
      <c r="Y22" s="738"/>
      <c r="Z22" s="738"/>
      <c r="AA22" s="738"/>
      <c r="AB22" s="738"/>
      <c r="AC22" s="738"/>
      <c r="AD22" s="738"/>
      <c r="AE22" s="738"/>
      <c r="AF22" s="739"/>
    </row>
    <row r="23" spans="1:32" ht="24.75" customHeight="1">
      <c r="A23" s="741"/>
      <c r="B23" s="72" t="s">
        <v>204</v>
      </c>
      <c r="C23" s="66" t="str">
        <f>'[2]III rok'!B43</f>
        <v>Patofizjologia nerek</v>
      </c>
      <c r="D23" s="82" t="str">
        <f>'III rok'!C55</f>
        <v>0912.7.LEK.D.PN</v>
      </c>
      <c r="E23" s="68"/>
      <c r="F23" s="69">
        <f>'[2]III rok'!E43</f>
        <v>5</v>
      </c>
      <c r="G23" s="70"/>
      <c r="H23" s="71" t="s">
        <v>195</v>
      </c>
      <c r="I23" s="72" t="s">
        <v>207</v>
      </c>
      <c r="J23" s="72"/>
      <c r="K23" s="72"/>
      <c r="L23" s="72"/>
      <c r="M23" s="72"/>
      <c r="N23" s="72"/>
      <c r="O23" s="72"/>
      <c r="P23" s="70">
        <f>'[2]III rok'!O43</f>
        <v>1</v>
      </c>
      <c r="Q23" s="71"/>
      <c r="R23" s="72"/>
      <c r="S23" s="72"/>
      <c r="T23" s="72"/>
      <c r="U23" s="72"/>
      <c r="V23" s="72"/>
      <c r="W23" s="72"/>
      <c r="X23" s="72"/>
      <c r="Y23" s="70"/>
      <c r="Z23" s="71" t="s">
        <v>195</v>
      </c>
      <c r="AA23" s="72" t="s">
        <v>195</v>
      </c>
      <c r="AB23" s="72"/>
      <c r="AC23" s="72"/>
      <c r="AD23" s="72"/>
      <c r="AE23" s="72">
        <f>'[2]III rok'!AD43</f>
        <v>25</v>
      </c>
      <c r="AF23" s="72">
        <f>'[2]III rok'!AE43</f>
        <v>1</v>
      </c>
    </row>
    <row r="24" spans="1:32" ht="24.75" customHeight="1">
      <c r="A24" s="741"/>
      <c r="B24" s="72" t="s">
        <v>207</v>
      </c>
      <c r="C24" s="66" t="str">
        <f>'[2]III rok'!B44</f>
        <v xml:space="preserve">Patofizjologia trzustki </v>
      </c>
      <c r="D24" s="82" t="e">
        <f>'III rok'!#REF!</f>
        <v>#REF!</v>
      </c>
      <c r="E24" s="68"/>
      <c r="F24" s="69">
        <f>'[2]III rok'!E44</f>
        <v>5</v>
      </c>
      <c r="G24" s="70"/>
      <c r="H24" s="71" t="s">
        <v>195</v>
      </c>
      <c r="I24" s="72" t="s">
        <v>207</v>
      </c>
      <c r="J24" s="72"/>
      <c r="K24" s="72"/>
      <c r="L24" s="72"/>
      <c r="M24" s="72"/>
      <c r="N24" s="72"/>
      <c r="O24" s="72"/>
      <c r="P24" s="70">
        <f>'[2]III rok'!O44</f>
        <v>1</v>
      </c>
      <c r="Q24" s="71"/>
      <c r="R24" s="72"/>
      <c r="S24" s="72"/>
      <c r="T24" s="72"/>
      <c r="U24" s="72"/>
      <c r="V24" s="72"/>
      <c r="W24" s="72"/>
      <c r="X24" s="72"/>
      <c r="Y24" s="70"/>
      <c r="Z24" s="71" t="s">
        <v>195</v>
      </c>
      <c r="AA24" s="72" t="s">
        <v>195</v>
      </c>
      <c r="AB24" s="72"/>
      <c r="AC24" s="72"/>
      <c r="AD24" s="72"/>
      <c r="AE24" s="72">
        <f>'[2]III rok'!AD44</f>
        <v>25</v>
      </c>
      <c r="AF24" s="72">
        <f>'[2]III rok'!AE44</f>
        <v>1</v>
      </c>
    </row>
    <row r="25" spans="1:32" ht="24.75" customHeight="1">
      <c r="A25" s="741"/>
      <c r="B25" s="72" t="s">
        <v>209</v>
      </c>
      <c r="C25" s="42" t="str">
        <f>'[2]I rok'!B52</f>
        <v>Nowoczesne techniki mikroskopowe w medycynie</v>
      </c>
      <c r="D25" s="82" t="e">
        <f>'III rok'!#REF!</f>
        <v>#REF!</v>
      </c>
      <c r="E25" s="68"/>
      <c r="F25" s="69" t="s">
        <v>315</v>
      </c>
      <c r="G25" s="70"/>
      <c r="H25" s="71"/>
      <c r="I25" s="72"/>
      <c r="J25" s="72" t="s">
        <v>195</v>
      </c>
      <c r="K25" s="72" t="s">
        <v>207</v>
      </c>
      <c r="L25" s="72"/>
      <c r="M25" s="72"/>
      <c r="N25" s="72"/>
      <c r="O25" s="72"/>
      <c r="P25" s="70" t="s">
        <v>672</v>
      </c>
      <c r="Q25" s="71"/>
      <c r="R25" s="72"/>
      <c r="S25" s="72"/>
      <c r="T25" s="72"/>
      <c r="U25" s="72"/>
      <c r="V25" s="72"/>
      <c r="W25" s="72"/>
      <c r="X25" s="72"/>
      <c r="Y25" s="70"/>
      <c r="Z25" s="71"/>
      <c r="AA25" s="72"/>
      <c r="AB25" s="72"/>
      <c r="AC25" s="72"/>
      <c r="AD25" s="72"/>
      <c r="AE25" s="72" t="s">
        <v>238</v>
      </c>
      <c r="AF25" s="72" t="s">
        <v>672</v>
      </c>
    </row>
    <row r="26" spans="1:32" ht="24.75" customHeight="1">
      <c r="A26" s="741"/>
      <c r="B26" s="72" t="s">
        <v>212</v>
      </c>
      <c r="C26" s="42" t="s">
        <v>781</v>
      </c>
      <c r="D26" s="82" t="e">
        <f>'III rok'!#REF!</f>
        <v>#REF!</v>
      </c>
      <c r="E26" s="68"/>
      <c r="F26" s="69"/>
      <c r="G26" s="70"/>
      <c r="H26" s="71" t="s">
        <v>195</v>
      </c>
      <c r="I26" s="72" t="s">
        <v>207</v>
      </c>
      <c r="J26" s="72"/>
      <c r="K26" s="72"/>
      <c r="L26" s="72"/>
      <c r="M26" s="72"/>
      <c r="N26" s="72"/>
      <c r="O26" s="72"/>
      <c r="P26" s="70" t="s">
        <v>672</v>
      </c>
      <c r="Q26" s="71"/>
      <c r="R26" s="72"/>
      <c r="S26" s="72"/>
      <c r="T26" s="72"/>
      <c r="U26" s="72"/>
      <c r="V26" s="72"/>
      <c r="W26" s="72"/>
      <c r="X26" s="72"/>
      <c r="Y26" s="70"/>
      <c r="Z26" s="71" t="s">
        <v>195</v>
      </c>
      <c r="AA26" s="72" t="s">
        <v>195</v>
      </c>
      <c r="AB26" s="72"/>
      <c r="AC26" s="72"/>
      <c r="AD26" s="72"/>
      <c r="AE26" s="72" t="s">
        <v>238</v>
      </c>
      <c r="AF26" s="72" t="s">
        <v>672</v>
      </c>
    </row>
    <row r="27" spans="1:32" ht="24.75" customHeight="1">
      <c r="A27" s="741"/>
      <c r="B27" s="72" t="s">
        <v>215</v>
      </c>
      <c r="C27" s="66" t="str">
        <f>'[2]III rok'!B46</f>
        <v>Interwencja kryzysowa
 (przedmiot realizowany w formie ćwiczeń)</v>
      </c>
      <c r="D27" s="82" t="str">
        <f>'III rok'!C47</f>
        <v>0912.7.LEK.D.IK</v>
      </c>
      <c r="E27" s="68"/>
      <c r="F27" s="69">
        <f>'[2]III rok'!E46</f>
        <v>5</v>
      </c>
      <c r="G27" s="70"/>
      <c r="H27" s="71"/>
      <c r="I27" s="72"/>
      <c r="J27" s="72" t="s">
        <v>195</v>
      </c>
      <c r="K27" s="72" t="s">
        <v>207</v>
      </c>
      <c r="L27" s="72"/>
      <c r="M27" s="72"/>
      <c r="N27" s="72"/>
      <c r="O27" s="72"/>
      <c r="P27" s="70">
        <f>'[2]III rok'!O46</f>
        <v>1</v>
      </c>
      <c r="Q27" s="71"/>
      <c r="R27" s="72"/>
      <c r="S27" s="72"/>
      <c r="T27" s="72"/>
      <c r="U27" s="72"/>
      <c r="V27" s="72"/>
      <c r="W27" s="72"/>
      <c r="X27" s="72"/>
      <c r="Y27" s="70"/>
      <c r="Z27" s="71" t="s">
        <v>195</v>
      </c>
      <c r="AA27" s="72">
        <f>'[2]III rok'!Z46</f>
        <v>0</v>
      </c>
      <c r="AB27" s="72" t="s">
        <v>195</v>
      </c>
      <c r="AC27" s="72"/>
      <c r="AD27" s="72"/>
      <c r="AE27" s="72">
        <f>'[2]III rok'!AD46</f>
        <v>25</v>
      </c>
      <c r="AF27" s="72">
        <f>'[2]III rok'!AE46</f>
        <v>1</v>
      </c>
    </row>
    <row r="28" spans="1:32" ht="24.75" customHeight="1">
      <c r="A28" s="741"/>
      <c r="B28" s="72" t="s">
        <v>219</v>
      </c>
      <c r="C28" s="66" t="str">
        <f>'[2]III rok'!B47</f>
        <v>Język migowy 
 (przedmiot realizowany w formie ćwiczeń)</v>
      </c>
      <c r="D28" s="82" t="str">
        <f>'III rok'!C48</f>
        <v>0912.7.LEK.D.JM</v>
      </c>
      <c r="E28" s="68"/>
      <c r="F28" s="69">
        <f>'[2]III rok'!E47</f>
        <v>5</v>
      </c>
      <c r="G28" s="70"/>
      <c r="H28" s="71"/>
      <c r="I28" s="72"/>
      <c r="J28" s="72" t="s">
        <v>195</v>
      </c>
      <c r="K28" s="72" t="s">
        <v>207</v>
      </c>
      <c r="L28" s="72"/>
      <c r="M28" s="72"/>
      <c r="N28" s="72"/>
      <c r="O28" s="72"/>
      <c r="P28" s="70">
        <f>'[2]III rok'!O47</f>
        <v>1</v>
      </c>
      <c r="Q28" s="71"/>
      <c r="R28" s="72"/>
      <c r="S28" s="72"/>
      <c r="T28" s="72"/>
      <c r="U28" s="72"/>
      <c r="V28" s="72"/>
      <c r="W28" s="72"/>
      <c r="X28" s="72"/>
      <c r="Y28" s="70"/>
      <c r="Z28" s="71" t="s">
        <v>195</v>
      </c>
      <c r="AA28" s="72">
        <f>'[2]III rok'!Z47</f>
        <v>0</v>
      </c>
      <c r="AB28" s="72" t="s">
        <v>195</v>
      </c>
      <c r="AC28" s="72"/>
      <c r="AD28" s="72"/>
      <c r="AE28" s="72">
        <f>'[2]III rok'!AD47</f>
        <v>25</v>
      </c>
      <c r="AF28" s="72">
        <f>'[2]III rok'!AE47</f>
        <v>1</v>
      </c>
    </row>
    <row r="29" spans="1:32" ht="24.75" customHeight="1">
      <c r="A29" s="741"/>
      <c r="B29" s="72" t="s">
        <v>222</v>
      </c>
      <c r="C29" s="42" t="str">
        <f>'[2]I rok'!B49</f>
        <v>Aktywne składniki materii żywej</v>
      </c>
      <c r="D29" s="65" t="str">
        <f>'[2]I rok'!C49</f>
        <v>0912-7LEK-F-3-ASMŻ</v>
      </c>
      <c r="E29" s="68"/>
      <c r="F29" s="69" t="s">
        <v>191</v>
      </c>
      <c r="G29" s="70"/>
      <c r="H29" s="71"/>
      <c r="I29" s="72"/>
      <c r="J29" s="72"/>
      <c r="K29" s="72"/>
      <c r="L29" s="72"/>
      <c r="M29" s="72"/>
      <c r="N29" s="72"/>
      <c r="O29" s="72"/>
      <c r="P29" s="70"/>
      <c r="Q29" s="71" t="s">
        <v>195</v>
      </c>
      <c r="R29" s="72" t="s">
        <v>207</v>
      </c>
      <c r="S29" s="72"/>
      <c r="T29" s="72"/>
      <c r="U29" s="72"/>
      <c r="V29" s="72"/>
      <c r="W29" s="72"/>
      <c r="X29" s="72"/>
      <c r="Y29" s="70"/>
      <c r="Z29" s="71" t="s">
        <v>195</v>
      </c>
      <c r="AA29" s="72" t="s">
        <v>195</v>
      </c>
      <c r="AB29" s="72"/>
      <c r="AC29" s="72"/>
      <c r="AD29" s="72"/>
      <c r="AE29" s="72" t="s">
        <v>238</v>
      </c>
      <c r="AF29" s="72" t="s">
        <v>672</v>
      </c>
    </row>
    <row r="30" spans="1:32" ht="24.75" customHeight="1">
      <c r="A30" s="741"/>
      <c r="B30" s="72" t="s">
        <v>225</v>
      </c>
      <c r="C30" s="66" t="str">
        <f>'[2]III rok'!B48</f>
        <v>Patomorfologia zmian zapalnych o różnej etiologii</v>
      </c>
      <c r="D30" s="82" t="str">
        <f>'III rok'!C50</f>
        <v>0912.7.LEK.D.D</v>
      </c>
      <c r="E30" s="68"/>
      <c r="F30" s="69">
        <f>'[2]III rok'!E48</f>
        <v>6</v>
      </c>
      <c r="G30" s="70"/>
      <c r="H30" s="71"/>
      <c r="I30" s="72"/>
      <c r="J30" s="72"/>
      <c r="K30" s="72"/>
      <c r="L30" s="72"/>
      <c r="M30" s="72"/>
      <c r="N30" s="72"/>
      <c r="O30" s="72"/>
      <c r="P30" s="70"/>
      <c r="Q30" s="71" t="s">
        <v>195</v>
      </c>
      <c r="R30" s="72" t="s">
        <v>207</v>
      </c>
      <c r="S30" s="72"/>
      <c r="T30" s="72"/>
      <c r="U30" s="72"/>
      <c r="V30" s="72"/>
      <c r="W30" s="72"/>
      <c r="X30" s="72"/>
      <c r="Y30" s="70">
        <f>'[2]III rok'!X48</f>
        <v>1</v>
      </c>
      <c r="Z30" s="71" t="s">
        <v>195</v>
      </c>
      <c r="AA30" s="72" t="s">
        <v>195</v>
      </c>
      <c r="AB30" s="72"/>
      <c r="AC30" s="72"/>
      <c r="AD30" s="72"/>
      <c r="AE30" s="72" t="s">
        <v>238</v>
      </c>
      <c r="AF30" s="72">
        <f>'[2]III rok'!AE48</f>
        <v>1</v>
      </c>
    </row>
    <row r="31" spans="1:32" ht="24.75" customHeight="1">
      <c r="A31" s="741"/>
      <c r="B31" s="72" t="s">
        <v>228</v>
      </c>
      <c r="C31" s="66" t="str">
        <f>'[2]III rok'!B49</f>
        <v>Specyfika narządowa raportów patomorfologicznych nowotworów</v>
      </c>
      <c r="D31" s="82" t="str">
        <f>'III rok'!C56</f>
        <v>0912.7.LEK.D.EK</v>
      </c>
      <c r="E31" s="68"/>
      <c r="F31" s="69">
        <f>'[2]III rok'!E49</f>
        <v>6</v>
      </c>
      <c r="G31" s="70"/>
      <c r="H31" s="71"/>
      <c r="I31" s="72"/>
      <c r="J31" s="72"/>
      <c r="K31" s="72"/>
      <c r="L31" s="72"/>
      <c r="M31" s="72"/>
      <c r="N31" s="72"/>
      <c r="O31" s="72"/>
      <c r="P31" s="70"/>
      <c r="Q31" s="71" t="s">
        <v>195</v>
      </c>
      <c r="R31" s="72" t="s">
        <v>207</v>
      </c>
      <c r="S31" s="72"/>
      <c r="T31" s="72"/>
      <c r="U31" s="72"/>
      <c r="V31" s="72"/>
      <c r="W31" s="72"/>
      <c r="X31" s="72"/>
      <c r="Y31" s="70">
        <f>'[2]III rok'!X49</f>
        <v>1</v>
      </c>
      <c r="Z31" s="71" t="s">
        <v>195</v>
      </c>
      <c r="AA31" s="72" t="s">
        <v>195</v>
      </c>
      <c r="AB31" s="72"/>
      <c r="AC31" s="72"/>
      <c r="AD31" s="72"/>
      <c r="AE31" s="72">
        <f>'[2]III rok'!AD49</f>
        <v>25</v>
      </c>
      <c r="AF31" s="72">
        <f>'[2]III rok'!AE49</f>
        <v>1</v>
      </c>
    </row>
    <row r="32" spans="1:32" ht="24.75" customHeight="1">
      <c r="A32" s="741"/>
      <c r="B32" s="72" t="s">
        <v>231</v>
      </c>
      <c r="C32" s="66" t="str">
        <f>'[2]III rok'!B50</f>
        <v>Patofizjologia układu endokrynnego</v>
      </c>
      <c r="D32" s="82" t="str">
        <f>'III rok'!C57</f>
        <v>0912.7.LEK.D.PUE</v>
      </c>
      <c r="E32" s="68"/>
      <c r="F32" s="69">
        <f>'[2]III rok'!E50</f>
        <v>6</v>
      </c>
      <c r="G32" s="70"/>
      <c r="H32" s="71"/>
      <c r="I32" s="72"/>
      <c r="J32" s="72"/>
      <c r="K32" s="72"/>
      <c r="L32" s="72"/>
      <c r="M32" s="72"/>
      <c r="N32" s="72"/>
      <c r="O32" s="72"/>
      <c r="P32" s="70"/>
      <c r="Q32" s="71" t="s">
        <v>195</v>
      </c>
      <c r="R32" s="72" t="s">
        <v>207</v>
      </c>
      <c r="S32" s="72"/>
      <c r="T32" s="72"/>
      <c r="U32" s="72"/>
      <c r="V32" s="72"/>
      <c r="W32" s="72"/>
      <c r="X32" s="72"/>
      <c r="Y32" s="70">
        <f>'[2]III rok'!X50</f>
        <v>1</v>
      </c>
      <c r="Z32" s="71" t="s">
        <v>195</v>
      </c>
      <c r="AA32" s="72" t="s">
        <v>195</v>
      </c>
      <c r="AB32" s="72"/>
      <c r="AC32" s="72"/>
      <c r="AD32" s="72"/>
      <c r="AE32" s="72">
        <f>'[2]III rok'!AD50</f>
        <v>25</v>
      </c>
      <c r="AF32" s="72">
        <f>'[2]III rok'!AE50</f>
        <v>1</v>
      </c>
    </row>
    <row r="33" spans="1:32" ht="24.75" customHeight="1">
      <c r="A33" s="741" t="s">
        <v>385</v>
      </c>
      <c r="B33" s="737" t="str">
        <f>'IV rok'!$A$44</f>
        <v>* Zajęcia fakultatywne (student wybiera: 1 z 5  przedmiotów w 7 semestrze oraz w 8 semestrze wybiera 1 z 5)</v>
      </c>
      <c r="C33" s="738"/>
      <c r="D33" s="738"/>
      <c r="E33" s="738"/>
      <c r="F33" s="738"/>
      <c r="G33" s="738"/>
      <c r="H33" s="738"/>
      <c r="I33" s="738"/>
      <c r="J33" s="738"/>
      <c r="K33" s="738"/>
      <c r="L33" s="738"/>
      <c r="M33" s="738"/>
      <c r="N33" s="738"/>
      <c r="O33" s="738"/>
      <c r="P33" s="738"/>
      <c r="Q33" s="738"/>
      <c r="R33" s="738"/>
      <c r="S33" s="738"/>
      <c r="T33" s="738"/>
      <c r="U33" s="738"/>
      <c r="V33" s="738"/>
      <c r="W33" s="738"/>
      <c r="X33" s="738"/>
      <c r="Y33" s="738"/>
      <c r="Z33" s="738"/>
      <c r="AA33" s="738"/>
      <c r="AB33" s="738"/>
      <c r="AC33" s="738"/>
      <c r="AD33" s="738"/>
      <c r="AE33" s="738"/>
      <c r="AF33" s="739"/>
    </row>
    <row r="34" spans="1:32" ht="24.75" customHeight="1">
      <c r="A34" s="741"/>
      <c r="B34" s="72" t="s">
        <v>235</v>
      </c>
      <c r="C34" s="66" t="str">
        <f>'[2]IV rok'!B43</f>
        <v>Dermatologia pediatryczna</v>
      </c>
      <c r="D34" s="82" t="str">
        <f>'IV rok'!C45</f>
        <v>0912.7.LEK.D.DP</v>
      </c>
      <c r="E34" s="68"/>
      <c r="F34" s="69">
        <f>'[2]IV rok'!E43</f>
        <v>7</v>
      </c>
      <c r="G34" s="70"/>
      <c r="H34" s="71">
        <f>'[2]IV rok'!G43</f>
        <v>15</v>
      </c>
      <c r="I34" s="72">
        <f>'[2]IV rok'!H43</f>
        <v>10</v>
      </c>
      <c r="J34" s="72"/>
      <c r="K34" s="72"/>
      <c r="L34" s="72"/>
      <c r="M34" s="72"/>
      <c r="N34" s="72"/>
      <c r="O34" s="72"/>
      <c r="P34" s="70">
        <f>'[2]IV rok'!O43</f>
        <v>1</v>
      </c>
      <c r="Q34" s="71"/>
      <c r="R34" s="72"/>
      <c r="S34" s="72"/>
      <c r="T34" s="72"/>
      <c r="U34" s="72"/>
      <c r="V34" s="72"/>
      <c r="W34" s="72"/>
      <c r="X34" s="72"/>
      <c r="Y34" s="70"/>
      <c r="Z34" s="71">
        <f>'[2]IV rok'!Y43</f>
        <v>15</v>
      </c>
      <c r="AA34" s="72">
        <f>'[2]IV rok'!Z43</f>
        <v>15</v>
      </c>
      <c r="AB34" s="72"/>
      <c r="AC34" s="72"/>
      <c r="AD34" s="72"/>
      <c r="AE34" s="72">
        <f>'[2]IV rok'!AD43</f>
        <v>25</v>
      </c>
      <c r="AF34" s="72">
        <f>'[2]IV rok'!AE43</f>
        <v>1</v>
      </c>
    </row>
    <row r="35" spans="1:32" ht="24.75" customHeight="1">
      <c r="A35" s="741"/>
      <c r="B35" s="72" t="s">
        <v>238</v>
      </c>
      <c r="C35" s="66" t="str">
        <f>'[2]IV rok'!B44</f>
        <v>Farmakoekonomika</v>
      </c>
      <c r="D35" s="82" t="str">
        <f>'IV rok'!C46</f>
        <v>0912.7.LEK.D.F</v>
      </c>
      <c r="E35" s="68"/>
      <c r="F35" s="69">
        <f>'[2]IV rok'!E44</f>
        <v>7</v>
      </c>
      <c r="G35" s="70"/>
      <c r="H35" s="71">
        <f>'[2]IV rok'!G44</f>
        <v>15</v>
      </c>
      <c r="I35" s="72">
        <f>'[2]IV rok'!H44</f>
        <v>10</v>
      </c>
      <c r="J35" s="72"/>
      <c r="K35" s="72"/>
      <c r="L35" s="72"/>
      <c r="M35" s="72"/>
      <c r="N35" s="72"/>
      <c r="O35" s="72"/>
      <c r="P35" s="70">
        <f>'[2]IV rok'!O44</f>
        <v>1</v>
      </c>
      <c r="Q35" s="71"/>
      <c r="R35" s="72"/>
      <c r="S35" s="72"/>
      <c r="T35" s="72"/>
      <c r="U35" s="72"/>
      <c r="V35" s="72"/>
      <c r="W35" s="72"/>
      <c r="X35" s="72"/>
      <c r="Y35" s="70"/>
      <c r="Z35" s="71">
        <f>'[2]IV rok'!Y44</f>
        <v>15</v>
      </c>
      <c r="AA35" s="72">
        <f>'[2]IV rok'!Z44</f>
        <v>15</v>
      </c>
      <c r="AB35" s="72"/>
      <c r="AC35" s="72"/>
      <c r="AD35" s="72"/>
      <c r="AE35" s="72">
        <f>'[2]IV rok'!AD44</f>
        <v>25</v>
      </c>
      <c r="AF35" s="72">
        <f>'[2]IV rok'!AE44</f>
        <v>1</v>
      </c>
    </row>
    <row r="36" spans="1:32" ht="24.75" customHeight="1">
      <c r="A36" s="741"/>
      <c r="B36" s="72" t="s">
        <v>241</v>
      </c>
      <c r="C36" s="66" t="str">
        <f>'[2]IV rok'!B45</f>
        <v>Zakażenia wirusami przenoszonymi drogą krwi</v>
      </c>
      <c r="D36" s="82" t="str">
        <f>'IV rok'!C47</f>
        <v>0912.7.LEK.D.Z</v>
      </c>
      <c r="E36" s="68"/>
      <c r="F36" s="69">
        <f>'[2]IV rok'!E45</f>
        <v>7</v>
      </c>
      <c r="G36" s="70"/>
      <c r="H36" s="71">
        <f>'[2]IV rok'!G45</f>
        <v>15</v>
      </c>
      <c r="I36" s="72">
        <f>'[2]IV rok'!H45</f>
        <v>10</v>
      </c>
      <c r="J36" s="72"/>
      <c r="K36" s="72"/>
      <c r="L36" s="72"/>
      <c r="M36" s="72"/>
      <c r="N36" s="72"/>
      <c r="O36" s="72"/>
      <c r="P36" s="70">
        <f>'[2]IV rok'!O45</f>
        <v>1</v>
      </c>
      <c r="Q36" s="71"/>
      <c r="R36" s="72"/>
      <c r="S36" s="72"/>
      <c r="T36" s="72"/>
      <c r="U36" s="72"/>
      <c r="V36" s="72"/>
      <c r="W36" s="72"/>
      <c r="X36" s="72"/>
      <c r="Y36" s="70"/>
      <c r="Z36" s="71">
        <f>'[2]IV rok'!Y45</f>
        <v>15</v>
      </c>
      <c r="AA36" s="72">
        <f>'[2]IV rok'!Z45</f>
        <v>15</v>
      </c>
      <c r="AB36" s="72"/>
      <c r="AC36" s="72"/>
      <c r="AD36" s="72"/>
      <c r="AE36" s="72">
        <f>'[2]IV rok'!AD45</f>
        <v>25</v>
      </c>
      <c r="AF36" s="72">
        <f>'[2]IV rok'!AE45</f>
        <v>1</v>
      </c>
    </row>
    <row r="37" spans="1:32" ht="24.75" customHeight="1">
      <c r="A37" s="741"/>
      <c r="B37" s="72" t="s">
        <v>244</v>
      </c>
      <c r="C37" s="66" t="str">
        <f>'[2]IV rok'!B46</f>
        <v>Chirurgia endoskopowa i laparoskopowa</v>
      </c>
      <c r="D37" s="82" t="str">
        <f>'IV rok'!C50</f>
        <v>0912.7.LEK.D.C</v>
      </c>
      <c r="E37" s="68"/>
      <c r="F37" s="69">
        <f>'[2]IV rok'!E46</f>
        <v>8</v>
      </c>
      <c r="G37" s="70"/>
      <c r="H37" s="71"/>
      <c r="I37" s="72"/>
      <c r="J37" s="72"/>
      <c r="K37" s="72"/>
      <c r="L37" s="72"/>
      <c r="M37" s="72"/>
      <c r="N37" s="72"/>
      <c r="O37" s="72"/>
      <c r="P37" s="70"/>
      <c r="Q37" s="71">
        <f>'[2]IV rok'!P46</f>
        <v>15</v>
      </c>
      <c r="R37" s="72">
        <f>'[2]IV rok'!Q46</f>
        <v>10</v>
      </c>
      <c r="S37" s="72"/>
      <c r="T37" s="72"/>
      <c r="U37" s="72"/>
      <c r="V37" s="72"/>
      <c r="W37" s="72"/>
      <c r="X37" s="72"/>
      <c r="Y37" s="70">
        <f>'[2]IV rok'!X46</f>
        <v>1</v>
      </c>
      <c r="Z37" s="71">
        <f>'[2]IV rok'!Y46</f>
        <v>15</v>
      </c>
      <c r="AA37" s="72">
        <f>'[2]IV rok'!Z46</f>
        <v>15</v>
      </c>
      <c r="AB37" s="72"/>
      <c r="AC37" s="72"/>
      <c r="AD37" s="72"/>
      <c r="AE37" s="72">
        <f>'[2]IV rok'!AD46</f>
        <v>25</v>
      </c>
      <c r="AF37" s="72">
        <f>'[2]IV rok'!AE46</f>
        <v>1</v>
      </c>
    </row>
    <row r="38" spans="1:32" ht="24.75" customHeight="1">
      <c r="A38" s="741"/>
      <c r="B38" s="72" t="s">
        <v>247</v>
      </c>
      <c r="C38" s="66" t="str">
        <f>'[2]IV rok'!B47</f>
        <v>Pediatria - kardiologia dziecięca</v>
      </c>
      <c r="D38" s="82" t="str">
        <f>'IV rok'!C51</f>
        <v>0912.7.LEK.D.KD</v>
      </c>
      <c r="E38" s="68"/>
      <c r="F38" s="69">
        <f>'[2]IV rok'!E47</f>
        <v>8</v>
      </c>
      <c r="G38" s="70"/>
      <c r="H38" s="71"/>
      <c r="I38" s="72"/>
      <c r="J38" s="72"/>
      <c r="K38" s="72"/>
      <c r="L38" s="72"/>
      <c r="M38" s="72"/>
      <c r="N38" s="72"/>
      <c r="O38" s="72"/>
      <c r="P38" s="70"/>
      <c r="Q38" s="71">
        <f>'[2]IV rok'!P47</f>
        <v>15</v>
      </c>
      <c r="R38" s="72">
        <f>'[2]IV rok'!Q47</f>
        <v>10</v>
      </c>
      <c r="S38" s="72"/>
      <c r="T38" s="72"/>
      <c r="U38" s="72"/>
      <c r="V38" s="72"/>
      <c r="W38" s="72"/>
      <c r="X38" s="72"/>
      <c r="Y38" s="70">
        <f>'[2]IV rok'!X47</f>
        <v>1</v>
      </c>
      <c r="Z38" s="71">
        <f>'[2]IV rok'!Y47</f>
        <v>15</v>
      </c>
      <c r="AA38" s="72">
        <f>'[2]IV rok'!Z47</f>
        <v>15</v>
      </c>
      <c r="AB38" s="72"/>
      <c r="AC38" s="72"/>
      <c r="AD38" s="72"/>
      <c r="AE38" s="72">
        <f>'[2]IV rok'!AD47</f>
        <v>25</v>
      </c>
      <c r="AF38" s="72">
        <f>'[2]IV rok'!AE47</f>
        <v>1</v>
      </c>
    </row>
    <row r="39" spans="1:32" ht="24.75" customHeight="1">
      <c r="A39" s="741"/>
      <c r="B39" s="72" t="s">
        <v>250</v>
      </c>
      <c r="C39" s="66" t="str">
        <f>'[2]IV rok'!B48</f>
        <v>Terapia bólu</v>
      </c>
      <c r="D39" s="82" t="e">
        <f>'IV rok'!#REF!</f>
        <v>#REF!</v>
      </c>
      <c r="E39" s="68"/>
      <c r="F39" s="69">
        <f>'[2]IV rok'!E48</f>
        <v>8</v>
      </c>
      <c r="G39" s="70"/>
      <c r="H39" s="71"/>
      <c r="I39" s="72"/>
      <c r="J39" s="72"/>
      <c r="K39" s="72"/>
      <c r="L39" s="72"/>
      <c r="M39" s="72"/>
      <c r="N39" s="72"/>
      <c r="O39" s="72"/>
      <c r="P39" s="70"/>
      <c r="Q39" s="71">
        <f>'[2]IV rok'!P48</f>
        <v>15</v>
      </c>
      <c r="R39" s="72">
        <f>'[2]IV rok'!Q48</f>
        <v>10</v>
      </c>
      <c r="S39" s="72"/>
      <c r="T39" s="72"/>
      <c r="U39" s="72"/>
      <c r="V39" s="72"/>
      <c r="W39" s="72"/>
      <c r="X39" s="72"/>
      <c r="Y39" s="70">
        <f>'[2]IV rok'!X48</f>
        <v>1</v>
      </c>
      <c r="Z39" s="71">
        <f>'[2]IV rok'!Y48</f>
        <v>15</v>
      </c>
      <c r="AA39" s="72">
        <f>'[2]IV rok'!Z48</f>
        <v>15</v>
      </c>
      <c r="AB39" s="72"/>
      <c r="AC39" s="72"/>
      <c r="AD39" s="72"/>
      <c r="AE39" s="72">
        <f>'[2]IV rok'!AD48</f>
        <v>25</v>
      </c>
      <c r="AF39" s="72">
        <f>'[2]IV rok'!AE48</f>
        <v>1</v>
      </c>
    </row>
    <row r="40" spans="1:32" ht="24.75" customHeight="1">
      <c r="A40" s="741"/>
      <c r="B40" s="72" t="s">
        <v>333</v>
      </c>
      <c r="C40" s="66" t="str">
        <f>'[2]IV rok'!B49</f>
        <v>Choroby płuc</v>
      </c>
      <c r="D40" s="82" t="str">
        <f>'IV rok'!C52</f>
        <v>0912.7.LEK.D.CP</v>
      </c>
      <c r="E40" s="68"/>
      <c r="F40" s="69">
        <f>'[2]IV rok'!E49</f>
        <v>8</v>
      </c>
      <c r="G40" s="70"/>
      <c r="H40" s="71"/>
      <c r="I40" s="72"/>
      <c r="J40" s="72"/>
      <c r="K40" s="72"/>
      <c r="L40" s="72"/>
      <c r="M40" s="72"/>
      <c r="N40" s="72"/>
      <c r="O40" s="72"/>
      <c r="P40" s="70"/>
      <c r="Q40" s="71">
        <f>'[2]IV rok'!P49</f>
        <v>15</v>
      </c>
      <c r="R40" s="72">
        <f>'[2]IV rok'!Q49</f>
        <v>10</v>
      </c>
      <c r="S40" s="72"/>
      <c r="T40" s="72"/>
      <c r="U40" s="72"/>
      <c r="V40" s="72"/>
      <c r="W40" s="72"/>
      <c r="X40" s="72"/>
      <c r="Y40" s="70">
        <f>'[2]IV rok'!X49</f>
        <v>1</v>
      </c>
      <c r="Z40" s="71">
        <f>'[2]IV rok'!Y49</f>
        <v>15</v>
      </c>
      <c r="AA40" s="72">
        <f>'[2]IV rok'!Z49</f>
        <v>15</v>
      </c>
      <c r="AB40" s="72"/>
      <c r="AC40" s="72"/>
      <c r="AD40" s="72"/>
      <c r="AE40" s="72">
        <f>'[2]IV rok'!AD49</f>
        <v>25</v>
      </c>
      <c r="AF40" s="72">
        <f>'[2]IV rok'!AE49</f>
        <v>1</v>
      </c>
    </row>
    <row r="41" spans="1:32" ht="24.75" customHeight="1">
      <c r="A41" s="741"/>
      <c r="B41" s="72" t="s">
        <v>336</v>
      </c>
      <c r="C41" s="66" t="str">
        <f>'[2]IV rok'!B50</f>
        <v>Chirurgia naczyniowa</v>
      </c>
      <c r="D41" s="82" t="str">
        <f>'IV rok'!C53</f>
        <v>0912.7.LEK.D.CN</v>
      </c>
      <c r="E41" s="68"/>
      <c r="F41" s="69">
        <f>'[2]IV rok'!E50</f>
        <v>8</v>
      </c>
      <c r="G41" s="70"/>
      <c r="H41" s="71"/>
      <c r="I41" s="72"/>
      <c r="J41" s="72"/>
      <c r="K41" s="72"/>
      <c r="L41" s="72"/>
      <c r="M41" s="72"/>
      <c r="N41" s="72"/>
      <c r="O41" s="72"/>
      <c r="P41" s="70"/>
      <c r="Q41" s="71">
        <f>'[2]IV rok'!P50</f>
        <v>15</v>
      </c>
      <c r="R41" s="72">
        <f>'[2]IV rok'!Q50</f>
        <v>10</v>
      </c>
      <c r="S41" s="72"/>
      <c r="T41" s="72"/>
      <c r="U41" s="72"/>
      <c r="V41" s="72"/>
      <c r="W41" s="72"/>
      <c r="X41" s="72"/>
      <c r="Y41" s="70">
        <f>'[2]IV rok'!X50</f>
        <v>1</v>
      </c>
      <c r="Z41" s="71">
        <f>'[2]IV rok'!Y50</f>
        <v>15</v>
      </c>
      <c r="AA41" s="72">
        <f>'[2]IV rok'!Z50</f>
        <v>15</v>
      </c>
      <c r="AB41" s="72"/>
      <c r="AC41" s="72"/>
      <c r="AD41" s="72"/>
      <c r="AE41" s="72">
        <f>'[2]IV rok'!AD50</f>
        <v>25</v>
      </c>
      <c r="AF41" s="72">
        <f>'[2]IV rok'!AE50</f>
        <v>1</v>
      </c>
    </row>
    <row r="42" spans="1:32" ht="24.75" customHeight="1">
      <c r="A42" s="741"/>
      <c r="B42" s="72" t="s">
        <v>339</v>
      </c>
      <c r="C42" s="66" t="str">
        <f>'[2]IV rok'!B51</f>
        <v>Endokrynologia dziecieca</v>
      </c>
      <c r="D42" s="82" t="e">
        <f>'IV rok'!#REF!</f>
        <v>#REF!</v>
      </c>
      <c r="E42" s="68"/>
      <c r="F42" s="69">
        <f>'[2]IV rok'!E51</f>
        <v>8</v>
      </c>
      <c r="G42" s="70"/>
      <c r="H42" s="71" t="s">
        <v>207</v>
      </c>
      <c r="I42" s="72" t="s">
        <v>195</v>
      </c>
      <c r="J42" s="72"/>
      <c r="K42" s="72"/>
      <c r="L42" s="72"/>
      <c r="M42" s="72"/>
      <c r="N42" s="72"/>
      <c r="O42" s="72"/>
      <c r="P42" s="70"/>
      <c r="Q42" s="71"/>
      <c r="R42" s="72"/>
      <c r="S42" s="72"/>
      <c r="T42" s="72"/>
      <c r="U42" s="72"/>
      <c r="V42" s="72"/>
      <c r="W42" s="72"/>
      <c r="X42" s="72"/>
      <c r="Y42" s="70">
        <f>'[2]IV rok'!X51</f>
        <v>1</v>
      </c>
      <c r="Z42" s="71">
        <f>'[2]IV rok'!Y51</f>
        <v>15</v>
      </c>
      <c r="AA42" s="72">
        <f>'[2]IV rok'!Z51</f>
        <v>15</v>
      </c>
      <c r="AB42" s="72"/>
      <c r="AC42" s="72"/>
      <c r="AD42" s="72"/>
      <c r="AE42" s="72">
        <f>'[2]IV rok'!AD51</f>
        <v>25</v>
      </c>
      <c r="AF42" s="72">
        <f>'[2]IV rok'!AE51</f>
        <v>1</v>
      </c>
    </row>
    <row r="43" spans="1:32" ht="24.75" customHeight="1">
      <c r="A43" s="735" t="s">
        <v>482</v>
      </c>
      <c r="B43" s="737" t="str">
        <f>'V rok'!$A$47</f>
        <v>* Zajęcia fakultatywne (student wybiera 2 przedmioty w 9 semestrze oraz 1 przedmiot w 10 semestrze )</v>
      </c>
      <c r="C43" s="738"/>
      <c r="D43" s="738"/>
      <c r="E43" s="738"/>
      <c r="F43" s="738"/>
      <c r="G43" s="738"/>
      <c r="H43" s="738"/>
      <c r="I43" s="738"/>
      <c r="J43" s="738"/>
      <c r="K43" s="738"/>
      <c r="L43" s="738"/>
      <c r="M43" s="738"/>
      <c r="N43" s="738"/>
      <c r="O43" s="738"/>
      <c r="P43" s="738"/>
      <c r="Q43" s="738"/>
      <c r="R43" s="738"/>
      <c r="S43" s="738"/>
      <c r="T43" s="738"/>
      <c r="U43" s="738"/>
      <c r="V43" s="738"/>
      <c r="W43" s="738"/>
      <c r="X43" s="738"/>
      <c r="Y43" s="738"/>
      <c r="Z43" s="738"/>
      <c r="AA43" s="738"/>
      <c r="AB43" s="738"/>
      <c r="AC43" s="738"/>
      <c r="AD43" s="738"/>
      <c r="AE43" s="738"/>
      <c r="AF43" s="739"/>
    </row>
    <row r="44" spans="1:32" ht="24.75" customHeight="1">
      <c r="A44" s="736"/>
      <c r="B44" s="72" t="s">
        <v>341</v>
      </c>
      <c r="C44" s="66" t="str">
        <f>'[2]V rok'!B52</f>
        <v>Hipertensjologia</v>
      </c>
      <c r="D44" s="82" t="str">
        <f>'V rok'!C48</f>
        <v>0912.7.LEK.D.H</v>
      </c>
      <c r="E44" s="68"/>
      <c r="F44" s="69">
        <f>'[2]V rok'!E52</f>
        <v>9</v>
      </c>
      <c r="G44" s="70"/>
      <c r="H44" s="71" t="s">
        <v>195</v>
      </c>
      <c r="I44" s="72" t="s">
        <v>207</v>
      </c>
      <c r="J44" s="72" t="s">
        <v>207</v>
      </c>
      <c r="K44" s="72" t="s">
        <v>195</v>
      </c>
      <c r="L44" s="72"/>
      <c r="M44" s="72"/>
      <c r="N44" s="72"/>
      <c r="O44" s="72"/>
      <c r="P44" s="70" t="s">
        <v>685</v>
      </c>
      <c r="Q44" s="71"/>
      <c r="R44" s="72"/>
      <c r="S44" s="72"/>
      <c r="T44" s="72"/>
      <c r="U44" s="72"/>
      <c r="V44" s="72"/>
      <c r="W44" s="72"/>
      <c r="X44" s="72"/>
      <c r="Y44" s="70"/>
      <c r="Z44" s="71" t="s">
        <v>238</v>
      </c>
      <c r="AA44" s="72" t="s">
        <v>195</v>
      </c>
      <c r="AB44" s="72" t="s">
        <v>207</v>
      </c>
      <c r="AC44" s="72"/>
      <c r="AD44" s="72"/>
      <c r="AE44" s="72">
        <f>'[2]V rok'!AD52</f>
        <v>50</v>
      </c>
      <c r="AF44" s="72">
        <f>'[2]V rok'!AE52</f>
        <v>2</v>
      </c>
    </row>
    <row r="45" spans="1:32" ht="24.75" customHeight="1">
      <c r="A45" s="736"/>
      <c r="B45" s="72" t="s">
        <v>344</v>
      </c>
      <c r="C45" s="66" t="str">
        <f>'[2]V rok'!B53</f>
        <v>Gastroenterologia dziecięca</v>
      </c>
      <c r="D45" s="82" t="e">
        <f>'V rok'!#REF!</f>
        <v>#REF!</v>
      </c>
      <c r="E45" s="68"/>
      <c r="F45" s="69">
        <f>'[2]V rok'!E53</f>
        <v>9</v>
      </c>
      <c r="G45" s="70"/>
      <c r="H45" s="71" t="s">
        <v>195</v>
      </c>
      <c r="I45" s="72" t="s">
        <v>207</v>
      </c>
      <c r="J45" s="72" t="s">
        <v>207</v>
      </c>
      <c r="K45" s="72">
        <f>'[2]V rok'!J53</f>
        <v>10</v>
      </c>
      <c r="L45" s="72"/>
      <c r="M45" s="72"/>
      <c r="N45" s="72"/>
      <c r="O45" s="72"/>
      <c r="P45" s="70" t="s">
        <v>685</v>
      </c>
      <c r="Q45" s="71"/>
      <c r="R45" s="72"/>
      <c r="S45" s="72"/>
      <c r="T45" s="72"/>
      <c r="U45" s="72"/>
      <c r="V45" s="72"/>
      <c r="W45" s="72"/>
      <c r="X45" s="72"/>
      <c r="Y45" s="70"/>
      <c r="Z45" s="71" t="s">
        <v>238</v>
      </c>
      <c r="AA45" s="72" t="s">
        <v>195</v>
      </c>
      <c r="AB45" s="72" t="s">
        <v>207</v>
      </c>
      <c r="AC45" s="72"/>
      <c r="AD45" s="72"/>
      <c r="AE45" s="72">
        <f>'[2]V rok'!AD53</f>
        <v>50</v>
      </c>
      <c r="AF45" s="72">
        <f>'[2]V rok'!AE53</f>
        <v>2</v>
      </c>
    </row>
    <row r="46" spans="1:32" ht="24.75" customHeight="1">
      <c r="A46" s="736"/>
      <c r="B46" s="72" t="s">
        <v>347</v>
      </c>
      <c r="C46" s="66" t="str">
        <f>'[2]V rok'!B54</f>
        <v>Alergologia</v>
      </c>
      <c r="D46" s="82" t="str">
        <f>'V rok'!C49</f>
        <v>0912.7.LEK.D.A</v>
      </c>
      <c r="E46" s="68"/>
      <c r="F46" s="69">
        <f>'[2]V rok'!E54</f>
        <v>9</v>
      </c>
      <c r="G46" s="70"/>
      <c r="H46" s="71" t="s">
        <v>195</v>
      </c>
      <c r="I46" s="72" t="s">
        <v>207</v>
      </c>
      <c r="J46" s="72" t="s">
        <v>207</v>
      </c>
      <c r="K46" s="72">
        <f>'[2]V rok'!J54</f>
        <v>10</v>
      </c>
      <c r="L46" s="72"/>
      <c r="M46" s="72"/>
      <c r="N46" s="72"/>
      <c r="O46" s="72"/>
      <c r="P46" s="70" t="s">
        <v>685</v>
      </c>
      <c r="Q46" s="71"/>
      <c r="R46" s="72"/>
      <c r="S46" s="72"/>
      <c r="T46" s="72"/>
      <c r="U46" s="72"/>
      <c r="V46" s="72"/>
      <c r="W46" s="72"/>
      <c r="X46" s="72"/>
      <c r="Y46" s="70"/>
      <c r="Z46" s="71" t="s">
        <v>238</v>
      </c>
      <c r="AA46" s="72" t="s">
        <v>195</v>
      </c>
      <c r="AB46" s="72" t="s">
        <v>207</v>
      </c>
      <c r="AC46" s="72"/>
      <c r="AD46" s="72"/>
      <c r="AE46" s="72">
        <f>'[2]V rok'!AD54</f>
        <v>50</v>
      </c>
      <c r="AF46" s="72">
        <f>'[2]V rok'!AE54</f>
        <v>2</v>
      </c>
    </row>
    <row r="47" spans="1:32" ht="24.75" customHeight="1">
      <c r="A47" s="736"/>
      <c r="B47" s="72" t="s">
        <v>350</v>
      </c>
      <c r="C47" s="66" t="str">
        <f>'[2]V rok'!B55</f>
        <v>Kardiologia interwencyjna</v>
      </c>
      <c r="D47" s="82" t="str">
        <f>'V rok'!C50</f>
        <v>0912.7.LEK.D.K</v>
      </c>
      <c r="E47" s="68"/>
      <c r="F47" s="69">
        <f>'[2]V rok'!E55</f>
        <v>9</v>
      </c>
      <c r="G47" s="70"/>
      <c r="H47" s="71" t="s">
        <v>195</v>
      </c>
      <c r="I47" s="72" t="s">
        <v>207</v>
      </c>
      <c r="J47" s="72" t="s">
        <v>207</v>
      </c>
      <c r="K47" s="72">
        <f>'[2]V rok'!J55</f>
        <v>10</v>
      </c>
      <c r="L47" s="72"/>
      <c r="M47" s="72"/>
      <c r="N47" s="72"/>
      <c r="O47" s="72"/>
      <c r="P47" s="70" t="s">
        <v>685</v>
      </c>
      <c r="Q47" s="71"/>
      <c r="R47" s="72"/>
      <c r="S47" s="72"/>
      <c r="T47" s="72"/>
      <c r="U47" s="72"/>
      <c r="V47" s="72"/>
      <c r="W47" s="72"/>
      <c r="X47" s="72"/>
      <c r="Y47" s="70"/>
      <c r="Z47" s="71" t="s">
        <v>238</v>
      </c>
      <c r="AA47" s="72" t="s">
        <v>195</v>
      </c>
      <c r="AB47" s="72" t="s">
        <v>207</v>
      </c>
      <c r="AC47" s="72"/>
      <c r="AD47" s="72"/>
      <c r="AE47" s="72">
        <f>'[2]V rok'!AD55</f>
        <v>50</v>
      </c>
      <c r="AF47" s="72">
        <f>'[2]V rok'!AE55</f>
        <v>2</v>
      </c>
    </row>
    <row r="48" spans="1:32" ht="24.75" customHeight="1">
      <c r="A48" s="736"/>
      <c r="B48" s="72" t="s">
        <v>353</v>
      </c>
      <c r="C48" s="66" t="str">
        <f>'[2]V rok'!B56</f>
        <v>Żywienie kliniczne</v>
      </c>
      <c r="D48" s="82" t="e">
        <f>'V rok'!#REF!</f>
        <v>#REF!</v>
      </c>
      <c r="E48" s="68"/>
      <c r="F48" s="69">
        <f>'[2]V rok'!E56</f>
        <v>9</v>
      </c>
      <c r="G48" s="70"/>
      <c r="H48" s="71" t="s">
        <v>195</v>
      </c>
      <c r="I48" s="72" t="s">
        <v>207</v>
      </c>
      <c r="J48" s="72" t="s">
        <v>207</v>
      </c>
      <c r="K48" s="72">
        <f>'[2]V rok'!J56</f>
        <v>10</v>
      </c>
      <c r="L48" s="72"/>
      <c r="M48" s="72"/>
      <c r="N48" s="72"/>
      <c r="O48" s="72"/>
      <c r="P48" s="70" t="s">
        <v>685</v>
      </c>
      <c r="Q48" s="71"/>
      <c r="R48" s="72"/>
      <c r="S48" s="72"/>
      <c r="T48" s="72"/>
      <c r="U48" s="72"/>
      <c r="V48" s="72"/>
      <c r="W48" s="72"/>
      <c r="X48" s="72"/>
      <c r="Y48" s="70"/>
      <c r="Z48" s="71" t="s">
        <v>238</v>
      </c>
      <c r="AA48" s="72" t="s">
        <v>195</v>
      </c>
      <c r="AB48" s="72" t="s">
        <v>207</v>
      </c>
      <c r="AC48" s="72"/>
      <c r="AD48" s="72"/>
      <c r="AE48" s="72">
        <f>'[2]V rok'!AD56</f>
        <v>50</v>
      </c>
      <c r="AF48" s="72">
        <f>'[2]V rok'!AE56</f>
        <v>2</v>
      </c>
    </row>
    <row r="49" spans="1:32" ht="24.75" customHeight="1">
      <c r="A49" s="736"/>
      <c r="B49" s="72" t="s">
        <v>356</v>
      </c>
      <c r="C49" s="66" t="str">
        <f>'[2]V rok'!B57</f>
        <v>Anastezjologia i intensywna terapia dziecięca</v>
      </c>
      <c r="D49" s="82" t="str">
        <f>'V rok'!C51</f>
        <v>0912.7.LEK.D.AiITD</v>
      </c>
      <c r="E49" s="68"/>
      <c r="F49" s="69">
        <f>'[2]V rok'!E57</f>
        <v>9</v>
      </c>
      <c r="G49" s="70"/>
      <c r="H49" s="71" t="s">
        <v>195</v>
      </c>
      <c r="I49" s="72" t="s">
        <v>207</v>
      </c>
      <c r="J49" s="72" t="s">
        <v>207</v>
      </c>
      <c r="K49" s="72">
        <f>'[2]V rok'!J57</f>
        <v>10</v>
      </c>
      <c r="L49" s="72"/>
      <c r="M49" s="72"/>
      <c r="N49" s="72"/>
      <c r="O49" s="72"/>
      <c r="P49" s="70" t="s">
        <v>685</v>
      </c>
      <c r="Q49" s="71"/>
      <c r="R49" s="72"/>
      <c r="S49" s="72"/>
      <c r="T49" s="72"/>
      <c r="U49" s="72"/>
      <c r="V49" s="72"/>
      <c r="W49" s="72"/>
      <c r="X49" s="72"/>
      <c r="Y49" s="70"/>
      <c r="Z49" s="71" t="s">
        <v>238</v>
      </c>
      <c r="AA49" s="72" t="s">
        <v>195</v>
      </c>
      <c r="AB49" s="72" t="s">
        <v>207</v>
      </c>
      <c r="AC49" s="72"/>
      <c r="AD49" s="72"/>
      <c r="AE49" s="72">
        <f>'[2]V rok'!AD57</f>
        <v>50</v>
      </c>
      <c r="AF49" s="72">
        <f>'[2]V rok'!AE57</f>
        <v>2</v>
      </c>
    </row>
    <row r="50" spans="1:32" ht="24.75" customHeight="1">
      <c r="A50" s="736"/>
      <c r="B50" s="72" t="s">
        <v>359</v>
      </c>
      <c r="C50" s="66" t="s">
        <v>538</v>
      </c>
      <c r="D50" s="82" t="e">
        <f>'V rok'!#REF!</f>
        <v>#REF!</v>
      </c>
      <c r="E50" s="68"/>
      <c r="F50" s="69">
        <f>'[2]V rok'!E58</f>
        <v>9</v>
      </c>
      <c r="G50" s="70"/>
      <c r="H50" s="71" t="s">
        <v>195</v>
      </c>
      <c r="I50" s="72" t="s">
        <v>207</v>
      </c>
      <c r="J50" s="72" t="s">
        <v>207</v>
      </c>
      <c r="K50" s="72">
        <f>'[2]V rok'!J58</f>
        <v>10</v>
      </c>
      <c r="L50" s="72"/>
      <c r="M50" s="72"/>
      <c r="N50" s="72"/>
      <c r="O50" s="72"/>
      <c r="P50" s="70" t="s">
        <v>685</v>
      </c>
      <c r="Q50" s="71"/>
      <c r="R50" s="72"/>
      <c r="S50" s="72"/>
      <c r="T50" s="72"/>
      <c r="U50" s="72"/>
      <c r="V50" s="72"/>
      <c r="W50" s="72"/>
      <c r="X50" s="72"/>
      <c r="Y50" s="70"/>
      <c r="Z50" s="71" t="s">
        <v>238</v>
      </c>
      <c r="AA50" s="72" t="s">
        <v>195</v>
      </c>
      <c r="AB50" s="72" t="s">
        <v>207</v>
      </c>
      <c r="AC50" s="72"/>
      <c r="AD50" s="72"/>
      <c r="AE50" s="72">
        <f>'[2]V rok'!AD58</f>
        <v>50</v>
      </c>
      <c r="AF50" s="72">
        <f>'[2]V rok'!AE58</f>
        <v>2</v>
      </c>
    </row>
    <row r="51" spans="1:32" ht="24.75" customHeight="1">
      <c r="A51" s="736"/>
      <c r="B51" s="72" t="s">
        <v>362</v>
      </c>
      <c r="C51" s="66" t="str">
        <f>'[2]V rok'!B59</f>
        <v>Elektrokardiografia</v>
      </c>
      <c r="D51" s="82" t="str">
        <f>'V rok'!C64</f>
        <v>0912.7.LEK.D.E</v>
      </c>
      <c r="E51" s="68"/>
      <c r="F51" s="69">
        <f>'[2]V rok'!E59</f>
        <v>9</v>
      </c>
      <c r="G51" s="70"/>
      <c r="H51" s="71" t="s">
        <v>195</v>
      </c>
      <c r="I51" s="72" t="s">
        <v>207</v>
      </c>
      <c r="J51" s="72" t="s">
        <v>207</v>
      </c>
      <c r="K51" s="72">
        <f>'[2]V rok'!J59</f>
        <v>10</v>
      </c>
      <c r="L51" s="72"/>
      <c r="M51" s="72"/>
      <c r="N51" s="72"/>
      <c r="O51" s="72"/>
      <c r="P51" s="70" t="s">
        <v>685</v>
      </c>
      <c r="Q51" s="71"/>
      <c r="R51" s="72"/>
      <c r="S51" s="72"/>
      <c r="T51" s="72"/>
      <c r="U51" s="72"/>
      <c r="V51" s="72"/>
      <c r="W51" s="72"/>
      <c r="X51" s="72"/>
      <c r="Y51" s="70"/>
      <c r="Z51" s="71" t="s">
        <v>238</v>
      </c>
      <c r="AA51" s="72" t="s">
        <v>195</v>
      </c>
      <c r="AB51" s="72" t="s">
        <v>207</v>
      </c>
      <c r="AC51" s="72"/>
      <c r="AD51" s="72"/>
      <c r="AE51" s="72">
        <f>'[2]V rok'!AD59</f>
        <v>50</v>
      </c>
      <c r="AF51" s="72">
        <f>'[2]V rok'!AE59</f>
        <v>2</v>
      </c>
    </row>
    <row r="52" spans="1:32" ht="24.75" customHeight="1">
      <c r="A52" s="736"/>
      <c r="B52" s="72" t="s">
        <v>365</v>
      </c>
      <c r="C52" s="66" t="str">
        <f>'[2]V rok'!B60</f>
        <v>Traumatologia dziecięca</v>
      </c>
      <c r="D52" s="82" t="e">
        <f>'V rok'!#REF!</f>
        <v>#REF!</v>
      </c>
      <c r="E52" s="68"/>
      <c r="F52" s="69">
        <f>'[2]V rok'!E60</f>
        <v>9</v>
      </c>
      <c r="G52" s="70"/>
      <c r="H52" s="71" t="s">
        <v>195</v>
      </c>
      <c r="I52" s="72" t="s">
        <v>207</v>
      </c>
      <c r="J52" s="72" t="s">
        <v>207</v>
      </c>
      <c r="K52" s="72">
        <f>'[2]V rok'!J60</f>
        <v>10</v>
      </c>
      <c r="L52" s="72"/>
      <c r="M52" s="72"/>
      <c r="N52" s="72"/>
      <c r="O52" s="72"/>
      <c r="P52" s="70" t="s">
        <v>685</v>
      </c>
      <c r="Q52" s="71"/>
      <c r="R52" s="72"/>
      <c r="S52" s="72"/>
      <c r="T52" s="72"/>
      <c r="U52" s="72"/>
      <c r="V52" s="72"/>
      <c r="W52" s="72"/>
      <c r="X52" s="72"/>
      <c r="Y52" s="70"/>
      <c r="Z52" s="71" t="s">
        <v>238</v>
      </c>
      <c r="AA52" s="72" t="s">
        <v>195</v>
      </c>
      <c r="AB52" s="72" t="s">
        <v>207</v>
      </c>
      <c r="AC52" s="72"/>
      <c r="AD52" s="72"/>
      <c r="AE52" s="72">
        <f>'[2]V rok'!AD60</f>
        <v>50</v>
      </c>
      <c r="AF52" s="72">
        <f>'[2]V rok'!AE60</f>
        <v>2</v>
      </c>
    </row>
    <row r="53" spans="1:32" ht="24.75" customHeight="1">
      <c r="A53" s="736"/>
      <c r="B53" s="72" t="s">
        <v>368</v>
      </c>
      <c r="C53" s="66" t="str">
        <f>'[2]V rok'!B61</f>
        <v>Diagnostyka obrazowa w stanach nagłych</v>
      </c>
      <c r="D53" s="82" t="e">
        <f>'V rok'!#REF!</f>
        <v>#REF!</v>
      </c>
      <c r="E53" s="68"/>
      <c r="F53" s="69">
        <f>'[2]V rok'!E61</f>
        <v>9</v>
      </c>
      <c r="G53" s="70"/>
      <c r="H53" s="71" t="s">
        <v>195</v>
      </c>
      <c r="I53" s="72" t="s">
        <v>207</v>
      </c>
      <c r="J53" s="72" t="s">
        <v>207</v>
      </c>
      <c r="K53" s="72">
        <f>'[2]V rok'!J61</f>
        <v>10</v>
      </c>
      <c r="L53" s="72"/>
      <c r="M53" s="72"/>
      <c r="N53" s="72"/>
      <c r="O53" s="72"/>
      <c r="P53" s="70" t="s">
        <v>685</v>
      </c>
      <c r="Q53" s="71"/>
      <c r="R53" s="72"/>
      <c r="S53" s="72"/>
      <c r="T53" s="72"/>
      <c r="U53" s="72"/>
      <c r="V53" s="72"/>
      <c r="W53" s="72"/>
      <c r="X53" s="72"/>
      <c r="Y53" s="70"/>
      <c r="Z53" s="71" t="s">
        <v>238</v>
      </c>
      <c r="AA53" s="72" t="s">
        <v>195</v>
      </c>
      <c r="AB53" s="72" t="s">
        <v>207</v>
      </c>
      <c r="AC53" s="72"/>
      <c r="AD53" s="72"/>
      <c r="AE53" s="72">
        <f>'[2]V rok'!AD61</f>
        <v>50</v>
      </c>
      <c r="AF53" s="72">
        <f>'[2]V rok'!AE61</f>
        <v>2</v>
      </c>
    </row>
    <row r="54" spans="1:32" ht="24.75" customHeight="1">
      <c r="A54" s="736"/>
      <c r="B54" s="72" t="s">
        <v>371</v>
      </c>
      <c r="C54" s="66" t="str">
        <f>'[2]V rok'!B62</f>
        <v>Radioterapia</v>
      </c>
      <c r="D54" s="82" t="e">
        <f>'V rok'!#REF!</f>
        <v>#REF!</v>
      </c>
      <c r="E54" s="68"/>
      <c r="F54" s="69">
        <f>'[2]V rok'!E62</f>
        <v>9</v>
      </c>
      <c r="G54" s="70"/>
      <c r="H54" s="71" t="s">
        <v>195</v>
      </c>
      <c r="I54" s="72" t="s">
        <v>207</v>
      </c>
      <c r="J54" s="72" t="s">
        <v>207</v>
      </c>
      <c r="K54" s="72">
        <f>'[2]V rok'!J62</f>
        <v>10</v>
      </c>
      <c r="L54" s="72"/>
      <c r="M54" s="72"/>
      <c r="N54" s="72"/>
      <c r="O54" s="72"/>
      <c r="P54" s="70" t="s">
        <v>685</v>
      </c>
      <c r="Q54" s="71"/>
      <c r="R54" s="72"/>
      <c r="S54" s="72"/>
      <c r="T54" s="72"/>
      <c r="U54" s="72"/>
      <c r="V54" s="72"/>
      <c r="W54" s="72"/>
      <c r="X54" s="72"/>
      <c r="Y54" s="70"/>
      <c r="Z54" s="71" t="s">
        <v>238</v>
      </c>
      <c r="AA54" s="72" t="s">
        <v>195</v>
      </c>
      <c r="AB54" s="72" t="s">
        <v>207</v>
      </c>
      <c r="AC54" s="72"/>
      <c r="AD54" s="72"/>
      <c r="AE54" s="72">
        <f>'[2]V rok'!AD62</f>
        <v>50</v>
      </c>
      <c r="AF54" s="72">
        <f>'[2]V rok'!AE62</f>
        <v>2</v>
      </c>
    </row>
    <row r="55" spans="1:32" ht="24.75" customHeight="1">
      <c r="A55" s="736"/>
      <c r="B55" s="72" t="s">
        <v>429</v>
      </c>
      <c r="C55" s="66" t="str">
        <f>'[2]V rok'!B63</f>
        <v>Znaczenie profili genetycznych w leczeniu onkologicznym</v>
      </c>
      <c r="D55" s="82" t="e">
        <f>'V rok'!#REF!</f>
        <v>#REF!</v>
      </c>
      <c r="E55" s="68"/>
      <c r="F55" s="69">
        <f>'[2]V rok'!E63</f>
        <v>9</v>
      </c>
      <c r="G55" s="70"/>
      <c r="H55" s="71" t="s">
        <v>195</v>
      </c>
      <c r="I55" s="72" t="s">
        <v>207</v>
      </c>
      <c r="J55" s="72" t="s">
        <v>207</v>
      </c>
      <c r="K55" s="72">
        <f>'[2]V rok'!J63</f>
        <v>10</v>
      </c>
      <c r="L55" s="72"/>
      <c r="M55" s="72"/>
      <c r="N55" s="72"/>
      <c r="O55" s="72"/>
      <c r="P55" s="70" t="s">
        <v>685</v>
      </c>
      <c r="Q55" s="71"/>
      <c r="R55" s="72"/>
      <c r="S55" s="72"/>
      <c r="T55" s="72"/>
      <c r="U55" s="72"/>
      <c r="V55" s="72"/>
      <c r="W55" s="72"/>
      <c r="X55" s="72"/>
      <c r="Y55" s="70"/>
      <c r="Z55" s="71" t="s">
        <v>238</v>
      </c>
      <c r="AA55" s="72" t="s">
        <v>195</v>
      </c>
      <c r="AB55" s="72" t="s">
        <v>207</v>
      </c>
      <c r="AC55" s="72"/>
      <c r="AD55" s="72"/>
      <c r="AE55" s="72">
        <f>'[2]V rok'!AD63</f>
        <v>50</v>
      </c>
      <c r="AF55" s="72">
        <f>'[2]V rok'!AE63</f>
        <v>2</v>
      </c>
    </row>
    <row r="56" spans="1:32" ht="24.75" customHeight="1" thickBot="1">
      <c r="A56" s="736"/>
      <c r="B56" s="72" t="s">
        <v>432</v>
      </c>
      <c r="C56" s="201" t="str">
        <f>'[2]V rok'!B64</f>
        <v>Chirurgia bariatryczna</v>
      </c>
      <c r="D56" s="203" t="e">
        <f>'V rok'!#REF!</f>
        <v>#REF!</v>
      </c>
      <c r="E56" s="94"/>
      <c r="F56" s="95">
        <f>'[2]V rok'!E64</f>
        <v>9</v>
      </c>
      <c r="G56" s="96"/>
      <c r="H56" s="97" t="s">
        <v>195</v>
      </c>
      <c r="I56" s="98" t="s">
        <v>207</v>
      </c>
      <c r="J56" s="72" t="s">
        <v>207</v>
      </c>
      <c r="K56" s="98" t="s">
        <v>195</v>
      </c>
      <c r="L56" s="98"/>
      <c r="M56" s="98"/>
      <c r="N56" s="98"/>
      <c r="O56" s="98"/>
      <c r="P56" s="70" t="s">
        <v>685</v>
      </c>
      <c r="Q56" s="97"/>
      <c r="R56" s="98"/>
      <c r="S56" s="98"/>
      <c r="T56" s="98"/>
      <c r="U56" s="98"/>
      <c r="V56" s="98"/>
      <c r="W56" s="98"/>
      <c r="X56" s="98"/>
      <c r="Y56" s="96"/>
      <c r="Z56" s="71" t="s">
        <v>238</v>
      </c>
      <c r="AA56" s="72" t="s">
        <v>195</v>
      </c>
      <c r="AB56" s="72" t="s">
        <v>207</v>
      </c>
      <c r="AC56" s="98"/>
      <c r="AD56" s="98"/>
      <c r="AE56" s="98">
        <f>'[2]V rok'!AD64</f>
        <v>50</v>
      </c>
      <c r="AF56" s="98">
        <f>'[2]V rok'!AE64</f>
        <v>2</v>
      </c>
    </row>
    <row r="57" spans="1:32" ht="24.75" customHeight="1">
      <c r="A57" s="736"/>
      <c r="B57" s="72" t="s">
        <v>435</v>
      </c>
      <c r="C57" s="99" t="str">
        <f>'[2]V rok'!B65</f>
        <v>Psychiatria dorosłych</v>
      </c>
      <c r="D57" s="204" t="e">
        <f>'V rok'!#REF!</f>
        <v>#REF!</v>
      </c>
      <c r="E57" s="101"/>
      <c r="F57" s="102">
        <f>'[2]V rok'!E65</f>
        <v>9</v>
      </c>
      <c r="G57" s="103"/>
      <c r="H57" s="104"/>
      <c r="I57" s="105"/>
      <c r="J57" s="105" t="s">
        <v>195</v>
      </c>
      <c r="K57" s="105" t="s">
        <v>207</v>
      </c>
      <c r="L57" s="105"/>
      <c r="M57" s="105"/>
      <c r="N57" s="105"/>
      <c r="O57" s="105"/>
      <c r="P57" s="106">
        <f>'[2]V rok'!O65</f>
        <v>1</v>
      </c>
      <c r="Q57" s="101"/>
      <c r="R57" s="105"/>
      <c r="S57" s="105"/>
      <c r="T57" s="105"/>
      <c r="U57" s="105"/>
      <c r="V57" s="105"/>
      <c r="W57" s="105"/>
      <c r="X57" s="105"/>
      <c r="Y57" s="103"/>
      <c r="Z57" s="104" t="s">
        <v>195</v>
      </c>
      <c r="AA57" s="105" t="s">
        <v>195</v>
      </c>
      <c r="AB57" s="105"/>
      <c r="AC57" s="105"/>
      <c r="AD57" s="105"/>
      <c r="AE57" s="105">
        <f>'[2]V rok'!AD65</f>
        <v>25</v>
      </c>
      <c r="AF57" s="105">
        <f>'[2]V rok'!AE65</f>
        <v>1</v>
      </c>
    </row>
    <row r="58" spans="1:32" ht="24.75" customHeight="1">
      <c r="A58" s="736"/>
      <c r="B58" s="72" t="s">
        <v>438</v>
      </c>
      <c r="C58" s="66" t="s">
        <v>550</v>
      </c>
      <c r="D58" s="82" t="e">
        <f>'V rok'!#REF!</f>
        <v>#REF!</v>
      </c>
      <c r="E58" s="68"/>
      <c r="F58" s="69">
        <f>'[2]V rok'!E66</f>
        <v>9</v>
      </c>
      <c r="G58" s="70"/>
      <c r="H58" s="71"/>
      <c r="I58" s="72"/>
      <c r="J58" s="72"/>
      <c r="K58" s="72"/>
      <c r="L58" s="72"/>
      <c r="M58" s="72"/>
      <c r="N58" s="72"/>
      <c r="O58" s="72"/>
      <c r="P58" s="76">
        <f>'[2]V rok'!O66</f>
        <v>1</v>
      </c>
      <c r="Q58" s="68" t="s">
        <v>207</v>
      </c>
      <c r="R58" s="72" t="s">
        <v>195</v>
      </c>
      <c r="S58" s="72"/>
      <c r="T58" s="72"/>
      <c r="U58" s="72"/>
      <c r="V58" s="72"/>
      <c r="W58" s="72"/>
      <c r="X58" s="72"/>
      <c r="Y58" s="70"/>
      <c r="Z58" s="71">
        <f>'[2]V rok'!Y66</f>
        <v>15</v>
      </c>
      <c r="AA58" s="72">
        <f>'[2]V rok'!Z66</f>
        <v>15</v>
      </c>
      <c r="AB58" s="72"/>
      <c r="AC58" s="72"/>
      <c r="AD58" s="72"/>
      <c r="AE58" s="72">
        <f>'[2]V rok'!AD66</f>
        <v>25</v>
      </c>
      <c r="AF58" s="72">
        <f>'[2]V rok'!AE66</f>
        <v>1</v>
      </c>
    </row>
    <row r="59" spans="1:32" ht="24.75" customHeight="1">
      <c r="A59" s="736"/>
      <c r="B59" s="72" t="s">
        <v>441</v>
      </c>
      <c r="C59" s="66" t="str">
        <f>'[2]V rok'!B67</f>
        <v>Metodyka pisania prac naukowych</v>
      </c>
      <c r="D59" s="82" t="e">
        <f>'V rok'!#REF!</f>
        <v>#REF!</v>
      </c>
      <c r="E59" s="68"/>
      <c r="F59" s="69">
        <f>'[2]V rok'!E67</f>
        <v>9</v>
      </c>
      <c r="G59" s="70"/>
      <c r="H59" s="71"/>
      <c r="I59" s="72"/>
      <c r="J59" s="72" t="s">
        <v>195</v>
      </c>
      <c r="K59" s="72" t="s">
        <v>207</v>
      </c>
      <c r="L59" s="72"/>
      <c r="M59" s="72"/>
      <c r="N59" s="72"/>
      <c r="O59" s="72"/>
      <c r="P59" s="76">
        <f>'[2]V rok'!O67</f>
        <v>1</v>
      </c>
      <c r="Q59" s="68"/>
      <c r="R59" s="72"/>
      <c r="S59" s="72"/>
      <c r="T59" s="72"/>
      <c r="U59" s="72"/>
      <c r="V59" s="72"/>
      <c r="W59" s="72"/>
      <c r="X59" s="72"/>
      <c r="Y59" s="70"/>
      <c r="Z59" s="71" t="s">
        <v>195</v>
      </c>
      <c r="AA59" s="72"/>
      <c r="AB59" s="72" t="s">
        <v>195</v>
      </c>
      <c r="AC59" s="72"/>
      <c r="AD59" s="72"/>
      <c r="AE59" s="72">
        <f>'[2]V rok'!AD67</f>
        <v>25</v>
      </c>
      <c r="AF59" s="72">
        <f>'[2]V rok'!AE67</f>
        <v>1</v>
      </c>
    </row>
    <row r="60" spans="1:32" ht="24.75" customHeight="1">
      <c r="A60" s="736"/>
      <c r="B60" s="72" t="s">
        <v>444</v>
      </c>
      <c r="C60" s="66" t="str">
        <f>'[2]V rok'!B68</f>
        <v>Choroby metaboliczne</v>
      </c>
      <c r="D60" s="82" t="e">
        <f>'V rok'!#REF!</f>
        <v>#REF!</v>
      </c>
      <c r="E60" s="68"/>
      <c r="F60" s="69">
        <f>'[2]V rok'!E68</f>
        <v>10</v>
      </c>
      <c r="G60" s="70"/>
      <c r="H60" s="71"/>
      <c r="I60" s="72"/>
      <c r="J60" s="72" t="s">
        <v>195</v>
      </c>
      <c r="K60" s="72" t="s">
        <v>207</v>
      </c>
      <c r="L60" s="72"/>
      <c r="M60" s="72"/>
      <c r="N60" s="72"/>
      <c r="O60" s="72"/>
      <c r="P60" s="76"/>
      <c r="Q60" s="68"/>
      <c r="R60" s="72"/>
      <c r="S60" s="68"/>
      <c r="T60" s="68"/>
      <c r="U60" s="68"/>
      <c r="V60" s="72"/>
      <c r="W60" s="72"/>
      <c r="X60" s="72"/>
      <c r="Y60" s="70">
        <f>'[2]V rok'!X68</f>
        <v>1</v>
      </c>
      <c r="Z60" s="71" t="s">
        <v>195</v>
      </c>
      <c r="AA60" s="72"/>
      <c r="AB60" s="72" t="s">
        <v>195</v>
      </c>
      <c r="AC60" s="72"/>
      <c r="AD60" s="72"/>
      <c r="AE60" s="72">
        <f>'[2]V rok'!AD68</f>
        <v>25</v>
      </c>
      <c r="AF60" s="72">
        <f>'[2]V rok'!AE68</f>
        <v>1</v>
      </c>
    </row>
    <row r="61" spans="1:32" ht="24.75" customHeight="1">
      <c r="A61" s="736"/>
      <c r="B61" s="72" t="s">
        <v>447</v>
      </c>
      <c r="C61" s="66" t="str">
        <f>'[2]V rok'!B69</f>
        <v>Farmakogenetyka</v>
      </c>
      <c r="D61" s="82" t="e">
        <f>'V rok'!#REF!</f>
        <v>#REF!</v>
      </c>
      <c r="E61" s="68"/>
      <c r="F61" s="69">
        <f>'[2]V rok'!E69</f>
        <v>10</v>
      </c>
      <c r="G61" s="70"/>
      <c r="H61" s="71"/>
      <c r="I61" s="72"/>
      <c r="J61" s="72"/>
      <c r="K61" s="72"/>
      <c r="L61" s="72"/>
      <c r="M61" s="72"/>
      <c r="N61" s="72"/>
      <c r="O61" s="72"/>
      <c r="P61" s="76"/>
      <c r="Q61" s="68">
        <f>'[2]V rok'!P69</f>
        <v>15</v>
      </c>
      <c r="R61" s="72">
        <f>'[2]V rok'!Q69</f>
        <v>10</v>
      </c>
      <c r="S61" s="72"/>
      <c r="T61" s="72"/>
      <c r="U61" s="72"/>
      <c r="V61" s="72"/>
      <c r="W61" s="72"/>
      <c r="X61" s="72"/>
      <c r="Y61" s="70">
        <f>'[2]V rok'!X69</f>
        <v>1</v>
      </c>
      <c r="Z61" s="71">
        <f>'[2]V rok'!Y69</f>
        <v>15</v>
      </c>
      <c r="AA61" s="72">
        <f>'[2]V rok'!Z69</f>
        <v>15</v>
      </c>
      <c r="AB61" s="72"/>
      <c r="AC61" s="72"/>
      <c r="AD61" s="72"/>
      <c r="AE61" s="72">
        <f>'[2]V rok'!AD69</f>
        <v>25</v>
      </c>
      <c r="AF61" s="72">
        <f>'[2]V rok'!AE69</f>
        <v>1</v>
      </c>
    </row>
    <row r="62" spans="1:32" ht="24.75" customHeight="1">
      <c r="A62" s="736"/>
      <c r="B62" s="72" t="s">
        <v>450</v>
      </c>
      <c r="C62" s="66" t="str">
        <f>'[2]V rok'!B70</f>
        <v>Psychiatria dzieci i młodzieży</v>
      </c>
      <c r="D62" s="82" t="e">
        <f>'V rok'!#REF!</f>
        <v>#REF!</v>
      </c>
      <c r="E62" s="68"/>
      <c r="F62" s="69">
        <f>'[2]V rok'!E70</f>
        <v>10</v>
      </c>
      <c r="G62" s="70"/>
      <c r="H62" s="71"/>
      <c r="I62" s="72"/>
      <c r="J62" s="72" t="s">
        <v>195</v>
      </c>
      <c r="K62" s="72" t="s">
        <v>207</v>
      </c>
      <c r="L62" s="72"/>
      <c r="M62" s="72"/>
      <c r="N62" s="72"/>
      <c r="O62" s="72"/>
      <c r="P62" s="76"/>
      <c r="Q62" s="68"/>
      <c r="R62" s="72"/>
      <c r="S62" s="72"/>
      <c r="T62" s="72"/>
      <c r="U62" s="72"/>
      <c r="V62" s="72"/>
      <c r="W62" s="72"/>
      <c r="X62" s="72"/>
      <c r="Y62" s="70">
        <f>'[2]V rok'!X70</f>
        <v>1</v>
      </c>
      <c r="Z62" s="71" t="s">
        <v>195</v>
      </c>
      <c r="AA62" s="72" t="s">
        <v>195</v>
      </c>
      <c r="AB62" s="72"/>
      <c r="AC62" s="72"/>
      <c r="AD62" s="72"/>
      <c r="AE62" s="72">
        <f>'[2]V rok'!AD70</f>
        <v>25</v>
      </c>
      <c r="AF62" s="72">
        <f>'[2]V rok'!AE70</f>
        <v>1</v>
      </c>
    </row>
    <row r="63" spans="1:32" ht="24.75" customHeight="1">
      <c r="A63" s="740"/>
      <c r="B63" s="72" t="s">
        <v>453</v>
      </c>
      <c r="C63" s="66" t="str">
        <f>'[2]V rok'!B71</f>
        <v>Radiologia w pediatrii</v>
      </c>
      <c r="D63" s="82" t="e">
        <f>'V rok'!#REF!</f>
        <v>#REF!</v>
      </c>
      <c r="E63" s="68"/>
      <c r="F63" s="69">
        <f>'[2]V rok'!E71</f>
        <v>10</v>
      </c>
      <c r="G63" s="70"/>
      <c r="H63" s="71"/>
      <c r="I63" s="72"/>
      <c r="J63" s="72" t="s">
        <v>195</v>
      </c>
      <c r="K63" s="72" t="s">
        <v>207</v>
      </c>
      <c r="L63" s="72"/>
      <c r="M63" s="72"/>
      <c r="N63" s="72"/>
      <c r="O63" s="72"/>
      <c r="P63" s="76"/>
      <c r="Q63" s="68"/>
      <c r="R63" s="72"/>
      <c r="S63" s="72"/>
      <c r="T63" s="72"/>
      <c r="U63" s="72"/>
      <c r="V63" s="72"/>
      <c r="W63" s="72"/>
      <c r="X63" s="72"/>
      <c r="Y63" s="70">
        <f>'[2]V rok'!X71</f>
        <v>1</v>
      </c>
      <c r="Z63" s="71" t="s">
        <v>195</v>
      </c>
      <c r="AA63" s="72" t="s">
        <v>207</v>
      </c>
      <c r="AB63" s="72"/>
      <c r="AC63" s="72"/>
      <c r="AD63" s="72"/>
      <c r="AE63" s="72">
        <f>'[2]V rok'!AD71</f>
        <v>25</v>
      </c>
      <c r="AF63" s="72">
        <f>'[2]V rok'!AE71</f>
        <v>1</v>
      </c>
    </row>
    <row r="64" spans="1:32" ht="196.5" customHeight="1">
      <c r="A64" s="202" t="s">
        <v>482</v>
      </c>
      <c r="B64" s="72" t="s">
        <v>456</v>
      </c>
      <c r="C64" s="75" t="s">
        <v>777</v>
      </c>
      <c r="D64" s="82" t="e">
        <f>'V rok'!#REF!</f>
        <v>#REF!</v>
      </c>
      <c r="E64" s="68"/>
      <c r="F64" s="69" t="str">
        <f>'[2]V rok'!E72</f>
        <v>9-12</v>
      </c>
      <c r="G64" s="70"/>
      <c r="H64" s="71">
        <f>'[2]V rok'!G72</f>
        <v>0</v>
      </c>
      <c r="I64" s="72">
        <f>'[2]V rok'!H72</f>
        <v>0</v>
      </c>
      <c r="J64" s="72">
        <f>'[2]V rok'!I72</f>
        <v>45</v>
      </c>
      <c r="K64" s="72">
        <f>'[2]V rok'!J72</f>
        <v>30</v>
      </c>
      <c r="L64" s="72"/>
      <c r="M64" s="72"/>
      <c r="N64" s="72"/>
      <c r="O64" s="72"/>
      <c r="P64" s="70">
        <f>'[2]V rok'!O72</f>
        <v>3</v>
      </c>
      <c r="Q64" s="71"/>
      <c r="R64" s="72"/>
      <c r="S64" s="72">
        <f>'[2]V rok'!R72</f>
        <v>30</v>
      </c>
      <c r="T64" s="72">
        <f>'[2]V rok'!S72</f>
        <v>20</v>
      </c>
      <c r="U64" s="72"/>
      <c r="V64" s="72"/>
      <c r="W64" s="72"/>
      <c r="X64" s="72"/>
      <c r="Y64" s="70">
        <f>'[2]V rok'!X72</f>
        <v>2</v>
      </c>
      <c r="Z64" s="71">
        <f>'[2]V rok'!Y72</f>
        <v>75</v>
      </c>
      <c r="AA64" s="72">
        <f>'[2]V rok'!Z72</f>
        <v>0</v>
      </c>
      <c r="AB64" s="72">
        <f>'[2]V rok'!AA72</f>
        <v>75</v>
      </c>
      <c r="AC64" s="72"/>
      <c r="AD64" s="72"/>
      <c r="AE64" s="72">
        <f>'[2]V rok'!AD72</f>
        <v>125</v>
      </c>
      <c r="AF64" s="72">
        <f>'[2]V rok'!AE72</f>
        <v>5</v>
      </c>
    </row>
    <row r="65" spans="1:32" ht="27" customHeight="1">
      <c r="A65" s="202"/>
      <c r="B65" s="72" t="s">
        <v>525</v>
      </c>
      <c r="C65" s="75" t="s">
        <v>782</v>
      </c>
      <c r="D65" s="82" t="e">
        <f>'V rok'!#REF!</f>
        <v>#REF!</v>
      </c>
      <c r="E65" s="68"/>
      <c r="F65" s="69" t="s">
        <v>195</v>
      </c>
      <c r="G65" s="70"/>
      <c r="H65" s="71"/>
      <c r="I65" s="72"/>
      <c r="J65" s="72"/>
      <c r="K65" s="72"/>
      <c r="L65" s="72"/>
      <c r="M65" s="72"/>
      <c r="N65" s="72"/>
      <c r="O65" s="72"/>
      <c r="P65" s="76"/>
      <c r="Q65" s="71" t="s">
        <v>207</v>
      </c>
      <c r="R65" s="72" t="s">
        <v>195</v>
      </c>
      <c r="S65" s="72"/>
      <c r="T65" s="72"/>
      <c r="U65" s="72"/>
      <c r="V65" s="72"/>
      <c r="W65" s="72"/>
      <c r="X65" s="72"/>
      <c r="Y65" s="70" t="s">
        <v>672</v>
      </c>
      <c r="Z65" s="71" t="s">
        <v>207</v>
      </c>
      <c r="AA65" s="72" t="s">
        <v>207</v>
      </c>
      <c r="AB65" s="72"/>
      <c r="AC65" s="72"/>
      <c r="AD65" s="72"/>
      <c r="AE65" s="72" t="s">
        <v>238</v>
      </c>
      <c r="AF65" s="72" t="s">
        <v>672</v>
      </c>
    </row>
    <row r="66" spans="1:32" ht="204" customHeight="1">
      <c r="A66" s="479" t="s">
        <v>619</v>
      </c>
      <c r="B66" s="72" t="s">
        <v>528</v>
      </c>
      <c r="C66" s="75" t="s">
        <v>778</v>
      </c>
      <c r="D66" s="82" t="str">
        <f>'VI rok'!$C$23</f>
        <v>0912-7LEK-D-Z</v>
      </c>
      <c r="E66" s="68"/>
      <c r="F66" s="72" t="str">
        <f>'[2]VI rok'!E23</f>
        <v>11-12</v>
      </c>
      <c r="G66" s="70"/>
      <c r="H66" s="71">
        <f>'[2]VI rok'!G23</f>
        <v>0</v>
      </c>
      <c r="I66" s="72">
        <f>'[2]VI rok'!H23</f>
        <v>0</v>
      </c>
      <c r="J66" s="72">
        <f>'[2]VI rok'!I23</f>
        <v>30</v>
      </c>
      <c r="K66" s="72">
        <f>'[2]VI rok'!J23</f>
        <v>20</v>
      </c>
      <c r="L66" s="72"/>
      <c r="M66" s="72"/>
      <c r="N66" s="72"/>
      <c r="O66" s="72"/>
      <c r="P66" s="76">
        <f>'[2]VI rok'!O23</f>
        <v>2</v>
      </c>
      <c r="Q66" s="68"/>
      <c r="R66" s="72"/>
      <c r="S66" s="72">
        <f>'[2]VI rok'!R23</f>
        <v>30</v>
      </c>
      <c r="T66" s="72">
        <f>'[2]VI rok'!S23</f>
        <v>20</v>
      </c>
      <c r="U66" s="72"/>
      <c r="V66" s="72"/>
      <c r="W66" s="72"/>
      <c r="X66" s="72"/>
      <c r="Y66" s="70">
        <f>'[2]VI rok'!X23</f>
        <v>2</v>
      </c>
      <c r="Z66" s="71">
        <f>'[2]VI rok'!Y23</f>
        <v>60</v>
      </c>
      <c r="AA66" s="72">
        <f>'[2]VI rok'!Z23</f>
        <v>0</v>
      </c>
      <c r="AB66" s="72">
        <f>'[2]VI rok'!AA23</f>
        <v>60</v>
      </c>
      <c r="AC66" s="72"/>
      <c r="AD66" s="72"/>
      <c r="AE66" s="72">
        <f>'[2]VI rok'!AD23</f>
        <v>100</v>
      </c>
      <c r="AF66" s="72">
        <f>'[2]VI rok'!AE23</f>
        <v>4</v>
      </c>
    </row>
  </sheetData>
  <mergeCells count="37">
    <mergeCell ref="C1:AF1"/>
    <mergeCell ref="B2:G2"/>
    <mergeCell ref="H2:AF2"/>
    <mergeCell ref="B3:B6"/>
    <mergeCell ref="C3:C6"/>
    <mergeCell ref="D3:D6"/>
    <mergeCell ref="E3:G4"/>
    <mergeCell ref="H3:I5"/>
    <mergeCell ref="J3:K5"/>
    <mergeCell ref="L3:M5"/>
    <mergeCell ref="E5:E6"/>
    <mergeCell ref="F5:F6"/>
    <mergeCell ref="G5:G6"/>
    <mergeCell ref="A7:A11"/>
    <mergeCell ref="B7:AF7"/>
    <mergeCell ref="Y3:Y6"/>
    <mergeCell ref="Z3:Z6"/>
    <mergeCell ref="AA3:AA6"/>
    <mergeCell ref="AB3:AB6"/>
    <mergeCell ref="AC3:AC6"/>
    <mergeCell ref="AD3:AD6"/>
    <mergeCell ref="N3:O5"/>
    <mergeCell ref="P3:P6"/>
    <mergeCell ref="Q3:R5"/>
    <mergeCell ref="S3:T5"/>
    <mergeCell ref="U3:V5"/>
    <mergeCell ref="W3:X5"/>
    <mergeCell ref="AE3:AE6"/>
    <mergeCell ref="AF3:AF6"/>
    <mergeCell ref="A43:A63"/>
    <mergeCell ref="B43:AF43"/>
    <mergeCell ref="A12:A20"/>
    <mergeCell ref="B12:AF12"/>
    <mergeCell ref="A22:A32"/>
    <mergeCell ref="B22:AF22"/>
    <mergeCell ref="A33:A42"/>
    <mergeCell ref="B33:AF33"/>
  </mergeCells>
  <pageMargins left="0.23622047244094491" right="0.23622047244094491" top="0.74803149606299213" bottom="0.74803149606299213" header="0.31496062992125984" footer="0.31496062992125984"/>
  <pageSetup paperSize="9" scale="35" fitToWidth="0" orientation="portrait" r:id="rId1"/>
  <rowBreaks count="1" manualBreakCount="1">
    <brk id="32" max="16383" man="1"/>
  </rowBreaks>
  <colBreaks count="1" manualBreakCount="1">
    <brk id="1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Y258"/>
  <sheetViews>
    <sheetView topLeftCell="A34" workbookViewId="0">
      <selection activeCell="N219" sqref="N219:Q219"/>
    </sheetView>
  </sheetViews>
  <sheetFormatPr defaultColWidth="9.140625" defaultRowHeight="15"/>
  <cols>
    <col min="1" max="1" width="6" style="39" customWidth="1"/>
    <col min="2" max="2" width="62.140625" style="39" customWidth="1"/>
    <col min="3" max="3" width="19.5703125" style="80" customWidth="1"/>
    <col min="4" max="4" width="11.140625" style="45" customWidth="1"/>
    <col min="5" max="5" width="7.140625" style="38" customWidth="1"/>
    <col min="6" max="9" width="5.140625" style="38" customWidth="1"/>
    <col min="10" max="10" width="9.140625" style="167" customWidth="1"/>
    <col min="11" max="11" width="6.85546875" style="38" customWidth="1"/>
    <col min="12" max="13" width="9.140625" style="39"/>
    <col min="14" max="14" width="46.5703125" style="39" customWidth="1"/>
    <col min="15" max="16384" width="9.140625" style="39"/>
  </cols>
  <sheetData>
    <row r="1" spans="1:31" ht="66.75" customHeight="1">
      <c r="A1" s="651" t="s">
        <v>649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</row>
    <row r="2" spans="1:31" ht="30.75" customHeight="1">
      <c r="A2" s="647" t="s">
        <v>650</v>
      </c>
      <c r="B2" s="647"/>
      <c r="C2" s="85" t="s">
        <v>651</v>
      </c>
      <c r="D2" s="86"/>
      <c r="E2" s="87"/>
      <c r="F2" s="87"/>
      <c r="G2" s="87"/>
      <c r="H2" s="88"/>
      <c r="I2" s="88"/>
      <c r="J2" s="151"/>
      <c r="K2" s="88"/>
      <c r="L2" s="84"/>
      <c r="M2" s="84"/>
      <c r="N2" s="84"/>
      <c r="O2" s="84"/>
      <c r="P2" s="84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31" ht="23.25" customHeight="1">
      <c r="A3" s="647" t="s">
        <v>652</v>
      </c>
      <c r="B3" s="647"/>
      <c r="C3" s="471"/>
      <c r="D3" s="89"/>
      <c r="E3" s="89"/>
      <c r="F3" s="89"/>
      <c r="G3" s="89"/>
      <c r="H3" s="89"/>
      <c r="I3" s="89"/>
      <c r="J3" s="152"/>
      <c r="K3" s="89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31" ht="63.75" customHeight="1">
      <c r="A4" s="31" t="s">
        <v>6</v>
      </c>
      <c r="B4" s="30" t="s">
        <v>7</v>
      </c>
      <c r="C4" s="27" t="s">
        <v>8</v>
      </c>
      <c r="D4" s="46" t="s">
        <v>653</v>
      </c>
      <c r="E4" s="477" t="s">
        <v>11</v>
      </c>
      <c r="F4" s="477" t="s">
        <v>12</v>
      </c>
      <c r="G4" s="477" t="s">
        <v>13</v>
      </c>
      <c r="H4" s="477" t="s">
        <v>14</v>
      </c>
      <c r="I4" s="477" t="s">
        <v>15</v>
      </c>
      <c r="J4" s="153" t="s">
        <v>16</v>
      </c>
      <c r="K4" s="477" t="s">
        <v>17</v>
      </c>
    </row>
    <row r="5" spans="1:31" ht="15" customHeight="1">
      <c r="A5" s="91" t="s">
        <v>783</v>
      </c>
      <c r="B5" s="33"/>
      <c r="C5" s="472"/>
      <c r="D5" s="52"/>
      <c r="E5" s="53"/>
      <c r="F5" s="53"/>
      <c r="G5" s="53"/>
      <c r="H5" s="53"/>
      <c r="I5" s="54"/>
      <c r="J5" s="154"/>
      <c r="K5" s="90"/>
      <c r="L5" s="32"/>
      <c r="M5" s="32"/>
      <c r="N5" s="32"/>
      <c r="O5" s="32"/>
    </row>
    <row r="6" spans="1:31" ht="18.75" customHeight="1">
      <c r="A6" s="25">
        <v>1.1000000000000001</v>
      </c>
      <c r="B6" s="48" t="s">
        <v>32</v>
      </c>
      <c r="C6" s="22" t="str">
        <f>"0912-7LEK-B"&amp;A6&amp;"-"&amp;UPPER(LEFT(B6,1))</f>
        <v>0912-7LEK-B1,1-A</v>
      </c>
      <c r="D6" s="49" t="s">
        <v>655</v>
      </c>
      <c r="E6" s="50">
        <v>225</v>
      </c>
      <c r="F6" s="50">
        <v>75</v>
      </c>
      <c r="G6" s="50">
        <v>60</v>
      </c>
      <c r="H6" s="50">
        <v>90</v>
      </c>
      <c r="I6" s="478">
        <v>0</v>
      </c>
      <c r="J6" s="155">
        <v>425</v>
      </c>
      <c r="K6" s="56">
        <v>17</v>
      </c>
      <c r="L6" s="81"/>
      <c r="M6" s="32"/>
      <c r="N6" s="32"/>
      <c r="O6" s="32"/>
    </row>
    <row r="7" spans="1:31" ht="18.75" customHeight="1">
      <c r="A7" s="24">
        <v>1.2</v>
      </c>
      <c r="B7" s="26" t="s">
        <v>656</v>
      </c>
      <c r="C7" s="2" t="str">
        <f>"0912-7LEK-B"&amp;A7&amp;"-"&amp;UPPER(LEFT(B7,1))</f>
        <v>0912-7LEK-B1,2-H</v>
      </c>
      <c r="D7" s="35" t="s">
        <v>655</v>
      </c>
      <c r="E7" s="36">
        <v>105</v>
      </c>
      <c r="F7" s="36">
        <v>35</v>
      </c>
      <c r="G7" s="36">
        <v>35</v>
      </c>
      <c r="H7" s="36">
        <v>35</v>
      </c>
      <c r="I7" s="481">
        <v>0</v>
      </c>
      <c r="J7" s="156">
        <v>250</v>
      </c>
      <c r="K7" s="57">
        <v>10</v>
      </c>
      <c r="L7" s="32"/>
      <c r="M7" s="32"/>
      <c r="N7" s="32"/>
      <c r="O7" s="32"/>
    </row>
    <row r="8" spans="1:31" ht="18.75" customHeight="1">
      <c r="A8" s="655" t="s">
        <v>41</v>
      </c>
      <c r="B8" s="656"/>
      <c r="C8" s="656"/>
      <c r="D8" s="657"/>
      <c r="E8" s="47">
        <f t="shared" ref="E8:K8" si="0">SUM(E6:E7)</f>
        <v>330</v>
      </c>
      <c r="F8" s="47">
        <f t="shared" si="0"/>
        <v>110</v>
      </c>
      <c r="G8" s="47">
        <f t="shared" si="0"/>
        <v>95</v>
      </c>
      <c r="H8" s="47">
        <f t="shared" si="0"/>
        <v>125</v>
      </c>
      <c r="I8" s="47">
        <f t="shared" si="0"/>
        <v>0</v>
      </c>
      <c r="J8" s="157">
        <f t="shared" si="0"/>
        <v>675</v>
      </c>
      <c r="K8" s="47">
        <f t="shared" si="0"/>
        <v>27</v>
      </c>
      <c r="L8" s="32"/>
      <c r="M8" s="32"/>
      <c r="N8" s="32"/>
      <c r="O8" s="32"/>
    </row>
    <row r="9" spans="1:31" ht="18.75" customHeight="1">
      <c r="A9" s="768" t="s">
        <v>784</v>
      </c>
      <c r="B9" s="769"/>
      <c r="C9" s="769"/>
      <c r="D9" s="769"/>
      <c r="E9" s="769"/>
      <c r="F9" s="769"/>
      <c r="G9" s="769"/>
      <c r="H9" s="769"/>
      <c r="I9" s="769"/>
      <c r="J9" s="769"/>
      <c r="K9" s="770"/>
      <c r="L9" s="32"/>
      <c r="M9" s="32"/>
      <c r="N9" s="32"/>
      <c r="O9" s="32"/>
    </row>
    <row r="10" spans="1:31" ht="18.75" customHeight="1">
      <c r="A10" s="760" t="s">
        <v>32</v>
      </c>
      <c r="B10" s="761"/>
      <c r="C10" s="761"/>
      <c r="D10" s="761"/>
      <c r="E10" s="761"/>
      <c r="F10" s="761"/>
      <c r="G10" s="761"/>
      <c r="H10" s="761"/>
      <c r="I10" s="761"/>
      <c r="J10" s="761"/>
      <c r="K10" s="762"/>
      <c r="L10" s="32"/>
      <c r="M10" s="32"/>
      <c r="N10" s="32"/>
      <c r="O10" s="32"/>
    </row>
    <row r="11" spans="1:31" ht="18.75" customHeight="1">
      <c r="A11" s="24"/>
      <c r="B11" s="60" t="s">
        <v>95</v>
      </c>
      <c r="C11" s="2" t="s">
        <v>785</v>
      </c>
      <c r="D11" s="35" t="s">
        <v>786</v>
      </c>
      <c r="E11" s="112"/>
      <c r="F11" s="112"/>
      <c r="G11" s="112"/>
      <c r="H11" s="112"/>
      <c r="I11" s="477"/>
      <c r="J11" s="158"/>
      <c r="K11" s="113">
        <v>1</v>
      </c>
      <c r="L11" s="32"/>
      <c r="M11" s="32"/>
      <c r="N11" s="32"/>
      <c r="O11" s="32"/>
    </row>
    <row r="12" spans="1:31" ht="18.75" customHeight="1">
      <c r="A12" s="24"/>
      <c r="B12" s="60" t="s">
        <v>737</v>
      </c>
      <c r="C12" s="2" t="s">
        <v>787</v>
      </c>
      <c r="D12" s="35" t="s">
        <v>786</v>
      </c>
      <c r="E12" s="112"/>
      <c r="F12" s="112"/>
      <c r="G12" s="112"/>
      <c r="H12" s="112"/>
      <c r="I12" s="477"/>
      <c r="J12" s="158"/>
      <c r="K12" s="113">
        <v>1</v>
      </c>
      <c r="L12" s="32"/>
      <c r="M12" s="32"/>
      <c r="N12" s="32"/>
      <c r="O12" s="32"/>
    </row>
    <row r="13" spans="1:31" ht="18.75" customHeight="1">
      <c r="A13" s="763" t="s">
        <v>656</v>
      </c>
      <c r="B13" s="764"/>
      <c r="C13" s="764"/>
      <c r="D13" s="764"/>
      <c r="E13" s="764"/>
      <c r="F13" s="764"/>
      <c r="G13" s="764"/>
      <c r="H13" s="764"/>
      <c r="I13" s="764"/>
      <c r="J13" s="764"/>
      <c r="K13" s="765"/>
      <c r="L13" s="32"/>
      <c r="M13" s="32"/>
      <c r="N13" s="32"/>
      <c r="O13" s="32"/>
    </row>
    <row r="14" spans="1:31" ht="18.75" customHeight="1">
      <c r="A14" s="24"/>
      <c r="B14" s="60" t="s">
        <v>99</v>
      </c>
      <c r="C14" s="2" t="s">
        <v>788</v>
      </c>
      <c r="D14" s="35" t="s">
        <v>672</v>
      </c>
      <c r="E14" s="112"/>
      <c r="F14" s="112"/>
      <c r="G14" s="112"/>
      <c r="H14" s="112"/>
      <c r="I14" s="477"/>
      <c r="J14" s="158"/>
      <c r="K14" s="113">
        <v>1</v>
      </c>
      <c r="L14" s="32"/>
      <c r="M14" s="32"/>
      <c r="N14" s="32"/>
      <c r="O14" s="32"/>
    </row>
    <row r="15" spans="1:31" ht="18.75" customHeight="1">
      <c r="A15" s="24"/>
      <c r="B15" s="60" t="s">
        <v>789</v>
      </c>
      <c r="C15" s="2" t="s">
        <v>790</v>
      </c>
      <c r="D15" s="35" t="s">
        <v>672</v>
      </c>
      <c r="E15" s="112"/>
      <c r="F15" s="112"/>
      <c r="G15" s="112"/>
      <c r="H15" s="112"/>
      <c r="I15" s="477"/>
      <c r="J15" s="158"/>
      <c r="K15" s="113">
        <v>1</v>
      </c>
      <c r="L15" s="32"/>
      <c r="M15" s="32"/>
      <c r="N15" s="32"/>
      <c r="O15" s="32"/>
    </row>
    <row r="16" spans="1:31" ht="18.75" customHeight="1">
      <c r="A16" s="749" t="s">
        <v>791</v>
      </c>
      <c r="B16" s="750"/>
      <c r="C16" s="750"/>
      <c r="D16" s="750"/>
      <c r="E16" s="750"/>
      <c r="F16" s="750"/>
      <c r="G16" s="750"/>
      <c r="H16" s="750"/>
      <c r="I16" s="750"/>
      <c r="J16" s="750"/>
      <c r="K16" s="751"/>
      <c r="L16" s="32"/>
      <c r="M16" s="32"/>
      <c r="N16" s="32"/>
      <c r="O16" s="32"/>
    </row>
    <row r="17" spans="1:51" ht="18.75" customHeight="1">
      <c r="A17" s="757" t="s">
        <v>792</v>
      </c>
      <c r="B17" s="758"/>
      <c r="C17" s="758"/>
      <c r="D17" s="758"/>
      <c r="E17" s="758"/>
      <c r="F17" s="758"/>
      <c r="G17" s="758"/>
      <c r="H17" s="758"/>
      <c r="I17" s="758"/>
      <c r="J17" s="758"/>
      <c r="K17" s="759"/>
      <c r="L17" s="32"/>
      <c r="M17" s="32"/>
      <c r="N17" s="32"/>
      <c r="O17" s="32"/>
    </row>
    <row r="18" spans="1:51" ht="15.75">
      <c r="A18" s="24"/>
      <c r="B18" s="26"/>
      <c r="C18" s="2"/>
      <c r="D18" s="35"/>
      <c r="E18" s="112"/>
      <c r="F18" s="112"/>
      <c r="G18" s="112"/>
      <c r="H18" s="112"/>
      <c r="I18" s="477"/>
      <c r="J18" s="158"/>
      <c r="K18" s="171">
        <v>2</v>
      </c>
      <c r="L18" s="32">
        <v>2</v>
      </c>
      <c r="M18" s="32"/>
      <c r="N18" s="32"/>
      <c r="O18" s="32"/>
    </row>
    <row r="19" spans="1:51" ht="15.75">
      <c r="A19" s="117"/>
      <c r="B19" s="137" t="s">
        <v>793</v>
      </c>
      <c r="C19" s="119"/>
      <c r="D19" s="120"/>
      <c r="E19" s="121"/>
      <c r="F19" s="121"/>
      <c r="G19" s="121"/>
      <c r="H19" s="121"/>
      <c r="I19" s="122"/>
      <c r="J19" s="159"/>
      <c r="K19" s="172">
        <v>29</v>
      </c>
      <c r="L19" s="32" t="s">
        <v>794</v>
      </c>
      <c r="M19" s="32"/>
      <c r="N19" s="32"/>
      <c r="O19" s="32"/>
    </row>
    <row r="20" spans="1:51">
      <c r="A20" s="648" t="s">
        <v>657</v>
      </c>
      <c r="B20" s="649"/>
      <c r="C20" s="649"/>
      <c r="D20" s="649"/>
      <c r="E20" s="649"/>
      <c r="F20" s="649"/>
      <c r="G20" s="649"/>
      <c r="H20" s="649"/>
      <c r="I20" s="649"/>
      <c r="J20" s="649"/>
      <c r="K20" s="650"/>
    </row>
    <row r="21" spans="1:51" ht="18.75" customHeight="1">
      <c r="A21" s="25">
        <v>2.1</v>
      </c>
      <c r="B21" s="48" t="s">
        <v>145</v>
      </c>
      <c r="C21" s="22" t="str">
        <f>"0912-7LEK-B"&amp;A21&amp;"-"&amp;UPPER(LEFT(B21,1))&amp;"f"</f>
        <v>0912-7LEK-B2,1-Bf</v>
      </c>
      <c r="D21" s="49">
        <v>4</v>
      </c>
      <c r="E21" s="50">
        <v>50</v>
      </c>
      <c r="F21" s="50">
        <v>20</v>
      </c>
      <c r="G21" s="50">
        <v>15</v>
      </c>
      <c r="H21" s="50">
        <v>0</v>
      </c>
      <c r="I21" s="50">
        <v>15</v>
      </c>
      <c r="J21" s="160">
        <v>75</v>
      </c>
      <c r="K21" s="50">
        <v>3</v>
      </c>
    </row>
    <row r="22" spans="1:51" ht="18.75" customHeight="1">
      <c r="A22" s="24">
        <v>2.2000000000000002</v>
      </c>
      <c r="B22" s="26" t="s">
        <v>658</v>
      </c>
      <c r="C22" s="2" t="str">
        <f>"0912-7LEK-B"&amp;A22&amp;"-"&amp;UPPER(LEFT(B22,1))&amp;"BK"</f>
        <v>0912-7LEK-B2,2-PBK</v>
      </c>
      <c r="D22" s="35">
        <v>2</v>
      </c>
      <c r="E22" s="36">
        <v>60</v>
      </c>
      <c r="F22" s="36">
        <v>30</v>
      </c>
      <c r="G22" s="36">
        <v>0</v>
      </c>
      <c r="H22" s="36">
        <v>0</v>
      </c>
      <c r="I22" s="36">
        <v>30</v>
      </c>
      <c r="J22" s="161">
        <v>100</v>
      </c>
      <c r="K22" s="36">
        <v>4</v>
      </c>
    </row>
    <row r="23" spans="1:51" ht="15.75">
      <c r="A23" s="24">
        <v>2.2999999999999998</v>
      </c>
      <c r="B23" s="26" t="s">
        <v>659</v>
      </c>
      <c r="C23" s="2" t="str">
        <f>"0912-7LEK-B"&amp;A23&amp;"-"&amp;UPPER(LEFT(B23,1))</f>
        <v>0912-7LEK-B2,3-C</v>
      </c>
      <c r="D23" s="35">
        <v>1</v>
      </c>
      <c r="E23" s="36">
        <v>35</v>
      </c>
      <c r="F23" s="36">
        <v>15</v>
      </c>
      <c r="G23" s="36">
        <v>0</v>
      </c>
      <c r="H23" s="36">
        <v>0</v>
      </c>
      <c r="I23" s="36">
        <v>20</v>
      </c>
      <c r="J23" s="161">
        <v>75</v>
      </c>
      <c r="K23" s="36">
        <v>3</v>
      </c>
    </row>
    <row r="24" spans="1:51" ht="18.75" customHeight="1">
      <c r="A24" s="24">
        <v>2.4</v>
      </c>
      <c r="B24" s="41" t="s">
        <v>151</v>
      </c>
      <c r="C24" s="2" t="str">
        <f>"0912-7LEK-B"&amp;A24&amp;"-"&amp;UPPER(LEFT(B24,1))&amp;"ch"</f>
        <v>0912-7LEK-B2,4-Bch</v>
      </c>
      <c r="D24" s="35">
        <v>3</v>
      </c>
      <c r="E24" s="36">
        <v>60</v>
      </c>
      <c r="F24" s="36">
        <v>30</v>
      </c>
      <c r="G24" s="36">
        <v>0</v>
      </c>
      <c r="H24" s="36">
        <v>0</v>
      </c>
      <c r="I24" s="36">
        <v>30</v>
      </c>
      <c r="J24" s="161">
        <v>125</v>
      </c>
      <c r="K24" s="36">
        <v>5</v>
      </c>
      <c r="U24" s="638"/>
      <c r="V24" s="639"/>
      <c r="W24" s="639"/>
      <c r="X24" s="639"/>
      <c r="Y24" s="639"/>
      <c r="Z24" s="639"/>
      <c r="AA24" s="639"/>
      <c r="AB24" s="639"/>
      <c r="AC24" s="639"/>
      <c r="AD24" s="639"/>
      <c r="AE24" s="639"/>
      <c r="AF24" s="639"/>
      <c r="AG24" s="639"/>
      <c r="AH24" s="639"/>
      <c r="AI24" s="639"/>
      <c r="AJ24" s="639"/>
      <c r="AK24" s="639"/>
      <c r="AL24" s="639"/>
      <c r="AM24" s="639"/>
      <c r="AN24" s="639"/>
      <c r="AO24" s="639"/>
      <c r="AP24" s="639"/>
      <c r="AQ24" s="639"/>
      <c r="AR24" s="639"/>
      <c r="AS24" s="639"/>
      <c r="AT24" s="639"/>
      <c r="AU24" s="639"/>
      <c r="AV24" s="639"/>
      <c r="AW24" s="639"/>
      <c r="AX24" s="639"/>
      <c r="AY24" s="639"/>
    </row>
    <row r="25" spans="1:51" ht="18.75" customHeight="1">
      <c r="A25" s="24">
        <v>2.5</v>
      </c>
      <c r="B25" s="26" t="s">
        <v>660</v>
      </c>
      <c r="C25" s="2" t="str">
        <f>"0912-7LEK-B"&amp;A25&amp;"-"&amp;UPPER(LEFT(B25,1))&amp;"zC"</f>
        <v>0912-7LEK-B2,5-FzC</v>
      </c>
      <c r="D25" s="35" t="s">
        <v>661</v>
      </c>
      <c r="E25" s="36">
        <v>160</v>
      </c>
      <c r="F25" s="36">
        <v>50</v>
      </c>
      <c r="G25" s="36">
        <v>50</v>
      </c>
      <c r="H25" s="36">
        <v>0</v>
      </c>
      <c r="I25" s="36">
        <v>60</v>
      </c>
      <c r="J25" s="161">
        <v>350</v>
      </c>
      <c r="K25" s="36">
        <v>14</v>
      </c>
      <c r="U25" s="644"/>
      <c r="V25" s="644"/>
      <c r="W25" s="15"/>
      <c r="X25" s="5"/>
      <c r="Y25" s="14"/>
      <c r="Z25" s="14"/>
      <c r="AA25" s="14"/>
      <c r="AB25" s="645"/>
      <c r="AC25" s="645"/>
      <c r="AD25" s="645"/>
      <c r="AE25" s="645"/>
      <c r="AF25" s="645"/>
      <c r="AG25" s="645"/>
      <c r="AH25" s="645"/>
      <c r="AI25" s="645"/>
      <c r="AJ25" s="645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</row>
    <row r="26" spans="1:51" ht="23.25">
      <c r="A26" s="24">
        <v>2.6</v>
      </c>
      <c r="B26" s="26" t="s">
        <v>298</v>
      </c>
      <c r="C26" s="2" t="str">
        <f>"0912-7LEK-B"&amp;A26&amp;"-"&amp;UPPER(LEFT(B26,1))&amp;""</f>
        <v>0912-7LEK-B2,6-P</v>
      </c>
      <c r="D26" s="35" t="s">
        <v>662</v>
      </c>
      <c r="E26" s="36">
        <v>90</v>
      </c>
      <c r="F26" s="36">
        <v>40</v>
      </c>
      <c r="G26" s="36">
        <v>50</v>
      </c>
      <c r="H26" s="36">
        <v>0</v>
      </c>
      <c r="I26" s="36">
        <v>0</v>
      </c>
      <c r="J26" s="161">
        <v>175</v>
      </c>
      <c r="K26" s="36">
        <v>7</v>
      </c>
      <c r="U26" s="646"/>
      <c r="V26" s="646"/>
      <c r="W26" s="16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</row>
    <row r="27" spans="1:51" ht="18.75" customHeight="1">
      <c r="A27" s="24">
        <v>2.7</v>
      </c>
      <c r="B27" s="26" t="s">
        <v>663</v>
      </c>
      <c r="C27" s="2" t="str">
        <f>"0912-7LEK-B"&amp;A27&amp;"-"&amp;UPPER(LEFT(B27,1))&amp;"zI"</f>
        <v>0912-7LEK-B2,7-BzI</v>
      </c>
      <c r="D27" s="35" t="s">
        <v>655</v>
      </c>
      <c r="E27" s="36">
        <v>80</v>
      </c>
      <c r="F27" s="36">
        <v>30</v>
      </c>
      <c r="G27" s="36">
        <v>50</v>
      </c>
      <c r="H27" s="36">
        <v>0</v>
      </c>
      <c r="I27" s="36">
        <v>0</v>
      </c>
      <c r="J27" s="161">
        <v>125</v>
      </c>
      <c r="K27" s="36">
        <v>5</v>
      </c>
    </row>
    <row r="28" spans="1:51" ht="18.75" customHeight="1">
      <c r="A28" s="24">
        <v>2.8</v>
      </c>
      <c r="B28" s="26" t="s">
        <v>47</v>
      </c>
      <c r="C28" s="2" t="str">
        <f>"0912-7LEK-B"&amp;A28&amp;"-"&amp;UPPER(LEFT(B28,1))&amp;"P"</f>
        <v>0912-7LEK-B2,8-PP</v>
      </c>
      <c r="D28" s="35">
        <v>2</v>
      </c>
      <c r="E28" s="36">
        <v>35</v>
      </c>
      <c r="F28" s="36">
        <v>0</v>
      </c>
      <c r="G28" s="36">
        <v>15</v>
      </c>
      <c r="H28" s="36">
        <v>20</v>
      </c>
      <c r="I28" s="36">
        <v>0</v>
      </c>
      <c r="J28" s="161">
        <v>50</v>
      </c>
      <c r="K28" s="36">
        <v>2</v>
      </c>
    </row>
    <row r="29" spans="1:51" ht="15" customHeight="1">
      <c r="A29" s="752" t="s">
        <v>41</v>
      </c>
      <c r="B29" s="753"/>
      <c r="C29" s="753"/>
      <c r="D29" s="754"/>
      <c r="E29" s="47">
        <f>SUM(E21:E28)</f>
        <v>570</v>
      </c>
      <c r="F29" s="47">
        <f t="shared" ref="F29:K29" si="1">SUM(F21:F28)</f>
        <v>215</v>
      </c>
      <c r="G29" s="47">
        <f t="shared" si="1"/>
        <v>180</v>
      </c>
      <c r="H29" s="47">
        <f t="shared" si="1"/>
        <v>20</v>
      </c>
      <c r="I29" s="47">
        <f t="shared" si="1"/>
        <v>155</v>
      </c>
      <c r="J29" s="157">
        <f t="shared" si="1"/>
        <v>1075</v>
      </c>
      <c r="K29" s="47">
        <f t="shared" si="1"/>
        <v>43</v>
      </c>
    </row>
    <row r="30" spans="1:51" ht="15" customHeight="1">
      <c r="A30" s="768" t="s">
        <v>784</v>
      </c>
      <c r="B30" s="769"/>
      <c r="C30" s="769"/>
      <c r="D30" s="769"/>
      <c r="E30" s="769"/>
      <c r="F30" s="769"/>
      <c r="G30" s="769"/>
      <c r="H30" s="769"/>
      <c r="I30" s="769"/>
      <c r="J30" s="769"/>
      <c r="K30" s="770"/>
    </row>
    <row r="31" spans="1:51" ht="15" customHeight="1">
      <c r="A31" s="24"/>
      <c r="B31" s="116" t="s">
        <v>145</v>
      </c>
      <c r="C31" s="39"/>
      <c r="D31" s="35"/>
      <c r="E31" s="112"/>
      <c r="F31" s="112"/>
      <c r="G31" s="112"/>
      <c r="H31" s="112"/>
      <c r="I31" s="477"/>
      <c r="J31" s="158"/>
      <c r="K31" s="113"/>
    </row>
    <row r="32" spans="1:51" ht="15" customHeight="1">
      <c r="B32" s="42" t="s">
        <v>213</v>
      </c>
      <c r="C32" s="2"/>
      <c r="D32" s="35" t="s">
        <v>234</v>
      </c>
      <c r="E32" s="112">
        <v>15</v>
      </c>
      <c r="F32" s="112">
        <v>15</v>
      </c>
      <c r="G32" s="112"/>
      <c r="H32" s="112"/>
      <c r="I32" s="477"/>
      <c r="J32" s="158">
        <v>25</v>
      </c>
      <c r="K32" s="113"/>
    </row>
    <row r="33" spans="1:11" ht="15" customHeight="1">
      <c r="B33" s="126" t="s">
        <v>660</v>
      </c>
      <c r="C33" s="2"/>
      <c r="D33" s="35"/>
      <c r="E33" s="112"/>
      <c r="F33" s="112"/>
      <c r="G33" s="112"/>
      <c r="H33" s="112"/>
      <c r="I33" s="477"/>
      <c r="J33" s="158"/>
      <c r="K33" s="113"/>
    </row>
    <row r="34" spans="1:11" ht="15" customHeight="1">
      <c r="B34" s="61" t="s">
        <v>795</v>
      </c>
      <c r="C34" s="2"/>
      <c r="D34" s="35" t="s">
        <v>234</v>
      </c>
      <c r="E34" s="112">
        <v>15</v>
      </c>
      <c r="F34" s="112">
        <v>15</v>
      </c>
      <c r="G34" s="112"/>
      <c r="H34" s="112"/>
      <c r="I34" s="477"/>
      <c r="J34" s="158">
        <v>25</v>
      </c>
      <c r="K34" s="113"/>
    </row>
    <row r="35" spans="1:11" ht="15" customHeight="1">
      <c r="A35" s="117"/>
      <c r="B35" s="42" t="s">
        <v>796</v>
      </c>
      <c r="C35" s="2"/>
      <c r="D35" s="35" t="s">
        <v>234</v>
      </c>
      <c r="E35" s="112">
        <v>15</v>
      </c>
      <c r="F35" s="112">
        <v>15</v>
      </c>
      <c r="G35" s="112"/>
      <c r="H35" s="112"/>
      <c r="I35" s="477"/>
      <c r="J35" s="158">
        <v>25</v>
      </c>
      <c r="K35" s="113"/>
    </row>
    <row r="36" spans="1:11" ht="15" customHeight="1">
      <c r="A36" s="24"/>
      <c r="B36" s="26" t="s">
        <v>658</v>
      </c>
      <c r="C36" s="2"/>
      <c r="D36" s="35"/>
      <c r="E36" s="112"/>
      <c r="F36" s="112"/>
      <c r="G36" s="112"/>
      <c r="H36" s="112"/>
      <c r="I36" s="477"/>
      <c r="J36" s="158"/>
      <c r="K36" s="113"/>
    </row>
    <row r="37" spans="1:11" ht="15" customHeight="1">
      <c r="A37" s="24"/>
      <c r="B37" s="60" t="s">
        <v>226</v>
      </c>
      <c r="C37" s="2" t="s">
        <v>797</v>
      </c>
      <c r="D37" s="35" t="s">
        <v>685</v>
      </c>
      <c r="E37" s="112">
        <v>15</v>
      </c>
      <c r="F37" s="112">
        <v>15</v>
      </c>
      <c r="G37" s="112"/>
      <c r="H37" s="112"/>
      <c r="I37" s="477"/>
      <c r="J37" s="158">
        <v>25</v>
      </c>
      <c r="K37" s="113"/>
    </row>
    <row r="38" spans="1:11" ht="15" customHeight="1">
      <c r="A38" s="117"/>
      <c r="B38" s="173" t="s">
        <v>798</v>
      </c>
      <c r="C38" s="2"/>
      <c r="D38" s="35" t="s">
        <v>218</v>
      </c>
      <c r="E38" s="112">
        <v>15</v>
      </c>
      <c r="F38" s="112">
        <v>15</v>
      </c>
      <c r="G38" s="112"/>
      <c r="H38" s="112"/>
      <c r="I38" s="477"/>
      <c r="J38" s="158">
        <v>25</v>
      </c>
      <c r="K38" s="113"/>
    </row>
    <row r="39" spans="1:11" ht="15" customHeight="1">
      <c r="A39" s="117"/>
      <c r="B39" s="125" t="s">
        <v>298</v>
      </c>
      <c r="C39" s="2"/>
      <c r="D39" s="35"/>
      <c r="E39" s="36"/>
      <c r="F39" s="36"/>
      <c r="G39" s="36"/>
      <c r="H39" s="36"/>
      <c r="I39" s="481"/>
      <c r="J39" s="156"/>
      <c r="K39" s="57"/>
    </row>
    <row r="40" spans="1:11" ht="15" customHeight="1">
      <c r="A40" s="117"/>
      <c r="B40" s="80" t="s">
        <v>357</v>
      </c>
      <c r="C40" s="175">
        <v>5</v>
      </c>
      <c r="D40" s="35"/>
      <c r="E40" s="36">
        <v>15</v>
      </c>
      <c r="F40" s="36">
        <v>15</v>
      </c>
      <c r="G40" s="36"/>
      <c r="H40" s="36"/>
      <c r="I40" s="481"/>
      <c r="J40" s="156">
        <v>25</v>
      </c>
      <c r="K40" s="57"/>
    </row>
    <row r="41" spans="1:11" ht="15" customHeight="1">
      <c r="A41" s="117"/>
      <c r="B41" s="80" t="s">
        <v>799</v>
      </c>
      <c r="C41" s="175">
        <v>6</v>
      </c>
      <c r="D41" s="35"/>
      <c r="E41" s="36">
        <v>15</v>
      </c>
      <c r="F41" s="36">
        <v>15</v>
      </c>
      <c r="G41" s="36"/>
      <c r="H41" s="36"/>
      <c r="I41" s="481"/>
      <c r="J41" s="156">
        <v>25</v>
      </c>
      <c r="K41" s="57"/>
    </row>
    <row r="42" spans="1:11" ht="15" customHeight="1">
      <c r="A42" s="117"/>
      <c r="B42" s="39" t="s">
        <v>800</v>
      </c>
      <c r="C42" s="175">
        <v>5</v>
      </c>
      <c r="D42" s="35"/>
      <c r="E42" s="36">
        <v>15</v>
      </c>
      <c r="F42" s="36">
        <v>15</v>
      </c>
      <c r="G42" s="36"/>
      <c r="H42" s="36"/>
      <c r="I42" s="481"/>
      <c r="J42" s="156">
        <v>25</v>
      </c>
      <c r="K42" s="57"/>
    </row>
    <row r="43" spans="1:11" ht="15" customHeight="1">
      <c r="A43" s="117"/>
      <c r="B43" s="755" t="s">
        <v>659</v>
      </c>
      <c r="C43" s="756"/>
      <c r="D43" s="120"/>
      <c r="E43" s="121"/>
      <c r="F43" s="121"/>
      <c r="G43" s="121"/>
      <c r="H43" s="121"/>
      <c r="I43" s="122"/>
      <c r="J43" s="159"/>
      <c r="K43" s="123"/>
    </row>
    <row r="44" spans="1:11" ht="15" customHeight="1">
      <c r="A44" s="117"/>
      <c r="B44" s="61" t="s">
        <v>205</v>
      </c>
      <c r="C44" s="2"/>
      <c r="D44" s="35" t="s">
        <v>672</v>
      </c>
      <c r="E44" s="36">
        <v>15</v>
      </c>
      <c r="F44" s="36">
        <v>15</v>
      </c>
      <c r="G44" s="36"/>
      <c r="H44" s="36"/>
      <c r="I44" s="481"/>
      <c r="J44" s="156">
        <v>25</v>
      </c>
      <c r="K44" s="57"/>
    </row>
    <row r="45" spans="1:11" ht="15" customHeight="1">
      <c r="A45" s="117"/>
      <c r="B45" s="118"/>
      <c r="C45" s="2"/>
      <c r="D45" s="35"/>
      <c r="E45" s="36"/>
      <c r="F45" s="36"/>
      <c r="G45" s="36"/>
      <c r="H45" s="36"/>
      <c r="I45" s="481"/>
      <c r="J45" s="156"/>
      <c r="K45" s="57"/>
    </row>
    <row r="46" spans="1:11" ht="15" customHeight="1">
      <c r="A46" s="117"/>
      <c r="B46" s="118"/>
      <c r="C46" s="119"/>
      <c r="D46" s="120"/>
      <c r="E46" s="121"/>
      <c r="F46" s="121"/>
      <c r="G46" s="121"/>
      <c r="H46" s="121"/>
      <c r="I46" s="122"/>
      <c r="J46" s="159"/>
      <c r="K46" s="123"/>
    </row>
    <row r="47" spans="1:11">
      <c r="A47" s="648" t="s">
        <v>664</v>
      </c>
      <c r="B47" s="649"/>
      <c r="C47" s="649"/>
      <c r="D47" s="649"/>
      <c r="E47" s="649"/>
      <c r="F47" s="649"/>
      <c r="G47" s="649"/>
      <c r="H47" s="649"/>
      <c r="I47" s="649"/>
      <c r="J47" s="649"/>
      <c r="K47" s="650"/>
    </row>
    <row r="48" spans="1:11" ht="14.25" customHeight="1">
      <c r="A48" s="25">
        <v>3.1</v>
      </c>
      <c r="B48" s="48" t="s">
        <v>665</v>
      </c>
      <c r="C48" s="22" t="str">
        <f t="shared" ref="C48:C53" si="2">"0912-7LEK-C"&amp;A48&amp;"-"&amp;UPPER(LEFT(B48,1))</f>
        <v>0912-7LEK-C3,1-G</v>
      </c>
      <c r="D48" s="49">
        <v>3</v>
      </c>
      <c r="E48" s="50">
        <v>45</v>
      </c>
      <c r="F48" s="50">
        <v>15</v>
      </c>
      <c r="G48" s="50">
        <v>30</v>
      </c>
      <c r="H48" s="50">
        <v>0</v>
      </c>
      <c r="I48" s="50">
        <v>0</v>
      </c>
      <c r="J48" s="160">
        <v>100</v>
      </c>
      <c r="K48" s="50">
        <v>4</v>
      </c>
    </row>
    <row r="49" spans="1:11" ht="15.75">
      <c r="A49" s="24">
        <v>3.2</v>
      </c>
      <c r="B49" s="26" t="s">
        <v>666</v>
      </c>
      <c r="C49" s="2" t="str">
        <f t="shared" si="2"/>
        <v>0912-7LEK-C3,2-M</v>
      </c>
      <c r="D49" s="35" t="s">
        <v>661</v>
      </c>
      <c r="E49" s="36">
        <v>100</v>
      </c>
      <c r="F49" s="36">
        <v>20</v>
      </c>
      <c r="G49" s="36">
        <v>40</v>
      </c>
      <c r="H49" s="36">
        <v>0</v>
      </c>
      <c r="I49" s="36">
        <v>40</v>
      </c>
      <c r="J49" s="161">
        <v>200</v>
      </c>
      <c r="K49" s="36">
        <v>8</v>
      </c>
    </row>
    <row r="50" spans="1:11" ht="15.75">
      <c r="A50" s="24">
        <v>3.3</v>
      </c>
      <c r="B50" s="26" t="s">
        <v>667</v>
      </c>
      <c r="C50" s="2" t="str">
        <f t="shared" si="2"/>
        <v>0912-7LEK-C3,3-P</v>
      </c>
      <c r="D50" s="35">
        <v>4</v>
      </c>
      <c r="E50" s="36">
        <v>45</v>
      </c>
      <c r="F50" s="36">
        <v>15</v>
      </c>
      <c r="G50" s="36">
        <v>15</v>
      </c>
      <c r="H50" s="36">
        <v>0</v>
      </c>
      <c r="I50" s="36">
        <v>15</v>
      </c>
      <c r="J50" s="161">
        <v>75</v>
      </c>
      <c r="K50" s="36">
        <v>3</v>
      </c>
    </row>
    <row r="51" spans="1:11" ht="15.75">
      <c r="A51" s="24">
        <v>3.4</v>
      </c>
      <c r="B51" s="26" t="s">
        <v>296</v>
      </c>
      <c r="C51" s="2" t="str">
        <f t="shared" si="2"/>
        <v>0912-7LEK-C3,4-I</v>
      </c>
      <c r="D51" s="35" t="s">
        <v>218</v>
      </c>
      <c r="E51" s="36">
        <v>45</v>
      </c>
      <c r="F51" s="36">
        <v>15</v>
      </c>
      <c r="G51" s="36">
        <v>10</v>
      </c>
      <c r="H51" s="36">
        <v>0</v>
      </c>
      <c r="I51" s="36">
        <v>20</v>
      </c>
      <c r="J51" s="161">
        <v>75</v>
      </c>
      <c r="K51" s="36">
        <v>3</v>
      </c>
    </row>
    <row r="52" spans="1:11" ht="15.75">
      <c r="A52" s="24">
        <v>3.5</v>
      </c>
      <c r="B52" s="26" t="s">
        <v>291</v>
      </c>
      <c r="C52" s="2" t="str">
        <f t="shared" si="2"/>
        <v>0912-7LEK-C3,5-P</v>
      </c>
      <c r="D52" s="35" t="s">
        <v>662</v>
      </c>
      <c r="E52" s="36">
        <v>135</v>
      </c>
      <c r="F52" s="36">
        <v>45</v>
      </c>
      <c r="G52" s="36">
        <v>90</v>
      </c>
      <c r="H52" s="36">
        <v>0</v>
      </c>
      <c r="I52" s="36">
        <v>0</v>
      </c>
      <c r="J52" s="161">
        <v>275</v>
      </c>
      <c r="K52" s="36">
        <v>11</v>
      </c>
    </row>
    <row r="53" spans="1:11" ht="15.75">
      <c r="A53" s="24">
        <v>3.6</v>
      </c>
      <c r="B53" s="26" t="s">
        <v>668</v>
      </c>
      <c r="C53" s="2" t="str">
        <f t="shared" si="2"/>
        <v>0912-7LEK-C3,6-F</v>
      </c>
      <c r="D53" s="35" t="s">
        <v>662</v>
      </c>
      <c r="E53" s="36">
        <v>130</v>
      </c>
      <c r="F53" s="36">
        <v>50</v>
      </c>
      <c r="G53" s="36">
        <v>80</v>
      </c>
      <c r="H53" s="36">
        <v>0</v>
      </c>
      <c r="I53" s="36">
        <v>0</v>
      </c>
      <c r="J53" s="161">
        <v>250</v>
      </c>
      <c r="K53" s="36">
        <v>10</v>
      </c>
    </row>
    <row r="54" spans="1:11">
      <c r="A54" s="655" t="s">
        <v>41</v>
      </c>
      <c r="B54" s="656"/>
      <c r="C54" s="656"/>
      <c r="D54" s="657"/>
      <c r="E54" s="47">
        <f>SUM(E48:E53)</f>
        <v>500</v>
      </c>
      <c r="F54" s="47">
        <f t="shared" ref="F54:K54" si="3">SUM(F48:F53)</f>
        <v>160</v>
      </c>
      <c r="G54" s="47">
        <f t="shared" si="3"/>
        <v>265</v>
      </c>
      <c r="H54" s="47">
        <f t="shared" si="3"/>
        <v>0</v>
      </c>
      <c r="I54" s="47">
        <f t="shared" si="3"/>
        <v>75</v>
      </c>
      <c r="J54" s="157">
        <f t="shared" si="3"/>
        <v>975</v>
      </c>
      <c r="K54" s="47">
        <f t="shared" si="3"/>
        <v>39</v>
      </c>
    </row>
    <row r="55" spans="1:11" ht="15" customHeight="1">
      <c r="A55" s="768" t="s">
        <v>784</v>
      </c>
      <c r="B55" s="769"/>
      <c r="C55" s="769"/>
      <c r="D55" s="769"/>
      <c r="E55" s="769"/>
      <c r="F55" s="769"/>
      <c r="G55" s="769"/>
      <c r="H55" s="769"/>
      <c r="I55" s="769"/>
      <c r="J55" s="769"/>
      <c r="K55" s="770"/>
    </row>
    <row r="56" spans="1:11" ht="15" customHeight="1">
      <c r="A56" s="485"/>
      <c r="B56" s="486"/>
      <c r="C56" s="486"/>
      <c r="D56" s="486"/>
      <c r="E56" s="114"/>
      <c r="F56" s="114"/>
      <c r="G56" s="114"/>
      <c r="H56" s="114"/>
      <c r="I56" s="114"/>
      <c r="J56" s="162"/>
      <c r="K56" s="115"/>
    </row>
    <row r="57" spans="1:11" ht="15.75">
      <c r="A57" s="24"/>
      <c r="B57" s="26" t="s">
        <v>665</v>
      </c>
      <c r="C57" s="183"/>
      <c r="D57" s="46"/>
      <c r="E57" s="112"/>
      <c r="F57" s="112"/>
      <c r="G57" s="112"/>
      <c r="H57" s="112"/>
      <c r="I57" s="477"/>
      <c r="J57" s="158"/>
      <c r="K57" s="113"/>
    </row>
    <row r="58" spans="1:11" ht="15.75">
      <c r="A58" s="24"/>
      <c r="B58" s="182" t="s">
        <v>801</v>
      </c>
      <c r="C58" s="181"/>
      <c r="D58" s="185">
        <v>3</v>
      </c>
      <c r="E58" s="181">
        <v>15</v>
      </c>
      <c r="F58" s="36">
        <v>15</v>
      </c>
      <c r="G58" s="36"/>
      <c r="H58" s="36"/>
      <c r="I58" s="477"/>
      <c r="J58" s="158">
        <v>25</v>
      </c>
      <c r="K58" s="113"/>
    </row>
    <row r="59" spans="1:11" ht="15.75">
      <c r="A59" s="24"/>
      <c r="B59" s="182" t="s">
        <v>802</v>
      </c>
      <c r="C59" s="181"/>
      <c r="D59" s="185">
        <v>4</v>
      </c>
      <c r="E59" s="181">
        <v>15</v>
      </c>
      <c r="F59" s="36">
        <v>15</v>
      </c>
      <c r="G59" s="36"/>
      <c r="H59" s="36"/>
      <c r="I59" s="477"/>
      <c r="J59" s="158">
        <v>25</v>
      </c>
      <c r="K59" s="113"/>
    </row>
    <row r="60" spans="1:11" ht="15.75">
      <c r="A60" s="24"/>
      <c r="B60" s="26" t="s">
        <v>666</v>
      </c>
      <c r="C60" s="2"/>
      <c r="D60" s="35"/>
      <c r="E60" s="112"/>
      <c r="F60" s="112"/>
      <c r="G60" s="112"/>
      <c r="H60" s="112"/>
      <c r="I60" s="477"/>
      <c r="J60" s="158"/>
      <c r="K60" s="113"/>
    </row>
    <row r="61" spans="1:11" ht="15.75">
      <c r="A61" s="24"/>
      <c r="B61" s="124" t="s">
        <v>165</v>
      </c>
      <c r="C61" s="170"/>
      <c r="D61" s="35" t="s">
        <v>218</v>
      </c>
      <c r="E61" s="112">
        <v>15</v>
      </c>
      <c r="F61" s="112">
        <v>15</v>
      </c>
      <c r="G61" s="112"/>
      <c r="H61" s="112"/>
      <c r="I61" s="477"/>
      <c r="J61" s="158">
        <v>25</v>
      </c>
      <c r="K61" s="113"/>
    </row>
    <row r="62" spans="1:11" ht="15.75">
      <c r="A62" s="24"/>
      <c r="B62" s="168" t="s">
        <v>436</v>
      </c>
      <c r="C62" s="2"/>
      <c r="D62" s="35"/>
      <c r="E62" s="112"/>
      <c r="F62" s="112"/>
      <c r="G62" s="112"/>
      <c r="H62" s="112"/>
      <c r="I62" s="477"/>
      <c r="J62" s="158"/>
      <c r="K62" s="113"/>
    </row>
    <row r="63" spans="1:11">
      <c r="A63" s="24"/>
      <c r="B63" s="66" t="s">
        <v>803</v>
      </c>
      <c r="C63" s="174"/>
      <c r="D63" s="35" t="s">
        <v>218</v>
      </c>
      <c r="E63" s="112">
        <v>15</v>
      </c>
      <c r="F63" s="112">
        <v>15</v>
      </c>
      <c r="G63" s="112"/>
      <c r="H63" s="112"/>
      <c r="I63" s="477"/>
      <c r="J63" s="158">
        <v>25</v>
      </c>
      <c r="K63" s="113"/>
    </row>
    <row r="64" spans="1:11" ht="15.75">
      <c r="A64" s="24"/>
      <c r="B64" s="26" t="s">
        <v>667</v>
      </c>
      <c r="C64" s="2"/>
      <c r="D64" s="35"/>
      <c r="E64" s="112"/>
      <c r="F64" s="112"/>
      <c r="G64" s="112"/>
      <c r="H64" s="112"/>
      <c r="I64" s="477"/>
      <c r="J64" s="158"/>
      <c r="K64" s="113"/>
    </row>
    <row r="65" spans="1:11" ht="15.75">
      <c r="A65" s="24"/>
      <c r="B65" s="26"/>
      <c r="C65" s="2"/>
      <c r="D65" s="35"/>
      <c r="E65" s="112"/>
      <c r="F65" s="112"/>
      <c r="G65" s="112"/>
      <c r="H65" s="112"/>
      <c r="I65" s="477"/>
      <c r="J65" s="158"/>
      <c r="K65" s="113"/>
    </row>
    <row r="66" spans="1:11" ht="15.75">
      <c r="A66" s="24"/>
      <c r="B66" s="26" t="s">
        <v>296</v>
      </c>
      <c r="C66" s="2"/>
      <c r="D66" s="35"/>
      <c r="E66" s="112"/>
      <c r="F66" s="112"/>
      <c r="G66" s="112"/>
      <c r="H66" s="112"/>
      <c r="I66" s="477"/>
      <c r="J66" s="158"/>
      <c r="K66" s="113"/>
    </row>
    <row r="67" spans="1:11" ht="15.75">
      <c r="A67" s="24"/>
      <c r="B67" s="124" t="s">
        <v>245</v>
      </c>
      <c r="C67" s="2"/>
      <c r="D67" s="35" t="s">
        <v>234</v>
      </c>
      <c r="E67" s="112">
        <v>15</v>
      </c>
      <c r="F67" s="112">
        <v>15</v>
      </c>
      <c r="G67" s="112"/>
      <c r="H67" s="112"/>
      <c r="I67" s="477"/>
      <c r="J67" s="158">
        <v>25</v>
      </c>
      <c r="K67" s="113"/>
    </row>
    <row r="68" spans="1:11" ht="15.75">
      <c r="A68" s="24"/>
      <c r="B68" s="26" t="s">
        <v>291</v>
      </c>
      <c r="C68" s="2"/>
      <c r="D68" s="35"/>
      <c r="E68" s="112"/>
      <c r="F68" s="112"/>
      <c r="G68" s="112"/>
      <c r="H68" s="112"/>
      <c r="I68" s="477"/>
      <c r="J68" s="158"/>
      <c r="K68" s="113"/>
    </row>
    <row r="69" spans="1:11" ht="15.75">
      <c r="A69" s="24"/>
      <c r="B69" s="124" t="s">
        <v>781</v>
      </c>
      <c r="C69" s="175"/>
      <c r="D69" s="35" t="s">
        <v>315</v>
      </c>
      <c r="E69" s="112">
        <v>15</v>
      </c>
      <c r="F69" s="112">
        <v>15</v>
      </c>
      <c r="G69" s="112"/>
      <c r="H69" s="112"/>
      <c r="I69" s="477"/>
      <c r="J69" s="158">
        <v>25</v>
      </c>
      <c r="K69" s="113"/>
    </row>
    <row r="70" spans="1:11" ht="15.75">
      <c r="A70" s="24"/>
      <c r="B70" s="124" t="s">
        <v>804</v>
      </c>
      <c r="C70" s="2"/>
      <c r="D70" s="35" t="s">
        <v>191</v>
      </c>
      <c r="E70" s="112">
        <v>15</v>
      </c>
      <c r="F70" s="112">
        <v>15</v>
      </c>
      <c r="G70" s="112"/>
      <c r="H70" s="112"/>
      <c r="I70" s="477"/>
      <c r="J70" s="158">
        <v>25</v>
      </c>
      <c r="K70" s="113"/>
    </row>
    <row r="71" spans="1:11" ht="15.75">
      <c r="A71" s="24"/>
      <c r="B71" s="168" t="s">
        <v>805</v>
      </c>
      <c r="C71" s="2"/>
      <c r="D71" s="35" t="s">
        <v>191</v>
      </c>
      <c r="E71" s="112">
        <v>15</v>
      </c>
      <c r="F71" s="112">
        <v>15</v>
      </c>
      <c r="G71" s="112"/>
      <c r="H71" s="112"/>
      <c r="I71" s="477"/>
      <c r="J71" s="158">
        <v>25</v>
      </c>
      <c r="K71" s="113"/>
    </row>
    <row r="72" spans="1:11" ht="15.75">
      <c r="A72" s="24"/>
      <c r="B72" s="124"/>
      <c r="C72" s="2"/>
      <c r="D72" s="35"/>
      <c r="E72" s="112"/>
      <c r="F72" s="112"/>
      <c r="G72" s="112"/>
      <c r="H72" s="112"/>
      <c r="I72" s="477"/>
      <c r="J72" s="158"/>
      <c r="K72" s="113"/>
    </row>
    <row r="73" spans="1:11" ht="15.75">
      <c r="A73" s="24"/>
      <c r="B73" s="26" t="s">
        <v>668</v>
      </c>
      <c r="C73" s="2"/>
      <c r="D73" s="35"/>
      <c r="E73" s="112"/>
      <c r="F73" s="112"/>
      <c r="G73" s="112"/>
      <c r="H73" s="112"/>
      <c r="I73" s="477"/>
      <c r="J73" s="158"/>
      <c r="K73" s="113"/>
    </row>
    <row r="74" spans="1:11">
      <c r="A74" s="24"/>
      <c r="B74" s="42"/>
      <c r="C74" s="2"/>
      <c r="D74" s="35"/>
      <c r="E74" s="112"/>
      <c r="F74" s="112"/>
      <c r="G74" s="112"/>
      <c r="H74" s="112"/>
      <c r="I74" s="477"/>
      <c r="J74" s="158"/>
      <c r="K74" s="113"/>
    </row>
    <row r="75" spans="1:11">
      <c r="A75" s="24"/>
      <c r="B75" s="42"/>
      <c r="C75" s="2"/>
      <c r="D75" s="35"/>
      <c r="E75" s="112"/>
      <c r="F75" s="112"/>
      <c r="G75" s="112"/>
      <c r="H75" s="112"/>
      <c r="I75" s="477"/>
      <c r="J75" s="158"/>
      <c r="K75" s="113"/>
    </row>
    <row r="76" spans="1:11">
      <c r="A76" s="648" t="s">
        <v>669</v>
      </c>
      <c r="B76" s="649"/>
      <c r="C76" s="649"/>
      <c r="D76" s="649"/>
      <c r="E76" s="649"/>
      <c r="F76" s="649"/>
      <c r="G76" s="649"/>
      <c r="H76" s="649"/>
      <c r="I76" s="649"/>
      <c r="J76" s="649"/>
      <c r="K76" s="650"/>
    </row>
    <row r="77" spans="1:11" ht="15.75">
      <c r="A77" s="473">
        <v>4.0999999999999996</v>
      </c>
      <c r="B77" s="48" t="s">
        <v>52</v>
      </c>
      <c r="C77" s="22" t="str">
        <f>"0912-7LEK-B"&amp;A77&amp;"-"&amp;UPPER(LEFT(B77,1))</f>
        <v>0912-7LEK-B4,1-S</v>
      </c>
      <c r="D77" s="49">
        <v>2</v>
      </c>
      <c r="E77" s="50">
        <v>15</v>
      </c>
      <c r="F77" s="50">
        <v>15</v>
      </c>
      <c r="G77" s="50">
        <v>0</v>
      </c>
      <c r="H77" s="50">
        <v>0</v>
      </c>
      <c r="I77" s="50">
        <v>0</v>
      </c>
      <c r="J77" s="160">
        <v>25</v>
      </c>
      <c r="K77" s="50">
        <v>1</v>
      </c>
    </row>
    <row r="78" spans="1:11" ht="15.75">
      <c r="A78" s="473"/>
      <c r="B78" s="48"/>
      <c r="C78" s="22"/>
      <c r="D78" s="49"/>
      <c r="E78" s="50"/>
      <c r="F78" s="50"/>
      <c r="G78" s="50"/>
      <c r="H78" s="50"/>
      <c r="I78" s="50"/>
      <c r="J78" s="160"/>
      <c r="K78" s="50"/>
    </row>
    <row r="79" spans="1:11" ht="15.75">
      <c r="A79" s="24">
        <v>4.2</v>
      </c>
      <c r="B79" s="26" t="s">
        <v>55</v>
      </c>
      <c r="C79" s="2" t="str">
        <f>"0912-7LEK-B"&amp;A79&amp;"-"&amp;UPPER(LEFT(B79,1))</f>
        <v>0912-7LEK-B4,2-P</v>
      </c>
      <c r="D79" s="35">
        <v>2</v>
      </c>
      <c r="E79" s="36">
        <v>15</v>
      </c>
      <c r="F79" s="36">
        <v>15</v>
      </c>
      <c r="G79" s="36">
        <v>0</v>
      </c>
      <c r="H79" s="36">
        <v>0</v>
      </c>
      <c r="I79" s="36">
        <v>0</v>
      </c>
      <c r="J79" s="161">
        <v>25</v>
      </c>
      <c r="K79" s="36">
        <v>1</v>
      </c>
    </row>
    <row r="80" spans="1:11" ht="15.75">
      <c r="A80" s="1">
        <v>4.3</v>
      </c>
      <c r="B80" s="26" t="s">
        <v>670</v>
      </c>
      <c r="C80" s="2" t="str">
        <f>"0912-7LEK-B"&amp;A80&amp;"-"&amp;UPPER(LEFT(B80,1))</f>
        <v>0912-7LEK-B4,3-E</v>
      </c>
      <c r="D80" s="35">
        <v>1</v>
      </c>
      <c r="E80" s="36">
        <v>15</v>
      </c>
      <c r="F80" s="36">
        <v>15</v>
      </c>
      <c r="G80" s="36">
        <v>0</v>
      </c>
      <c r="H80" s="36">
        <v>0</v>
      </c>
      <c r="I80" s="36">
        <v>0</v>
      </c>
      <c r="J80" s="161">
        <v>25</v>
      </c>
      <c r="K80" s="36">
        <v>1</v>
      </c>
    </row>
    <row r="81" spans="1:11" ht="15.75">
      <c r="A81" s="24">
        <v>4.4000000000000004</v>
      </c>
      <c r="B81" s="26" t="s">
        <v>671</v>
      </c>
      <c r="C81" s="2" t="str">
        <f>"0912-7LEK-B"&amp;A81&amp;"-"&amp;UPPER(LEFT(B81,1))</f>
        <v>0912-7LEK-B4,4-E</v>
      </c>
      <c r="D81" s="35">
        <v>1</v>
      </c>
      <c r="E81" s="36">
        <v>15</v>
      </c>
      <c r="F81" s="36">
        <v>15</v>
      </c>
      <c r="G81" s="36">
        <v>0</v>
      </c>
      <c r="H81" s="36">
        <v>0</v>
      </c>
      <c r="I81" s="36">
        <v>0</v>
      </c>
      <c r="J81" s="161">
        <v>25</v>
      </c>
      <c r="K81" s="36">
        <v>1</v>
      </c>
    </row>
    <row r="82" spans="1:11" ht="15.75">
      <c r="A82" s="473">
        <v>4.5</v>
      </c>
      <c r="B82" s="26" t="s">
        <v>58</v>
      </c>
      <c r="C82" s="2" t="str">
        <f>"0912-7LEK-B"&amp;A82&amp;"-"&amp;UPPER(LEFT(B82,1))</f>
        <v>0912-7LEK-B4,5-H</v>
      </c>
      <c r="D82" s="35" t="s">
        <v>672</v>
      </c>
      <c r="E82" s="36">
        <v>30</v>
      </c>
      <c r="F82" s="36">
        <v>30</v>
      </c>
      <c r="G82" s="36">
        <v>0</v>
      </c>
      <c r="H82" s="36">
        <v>0</v>
      </c>
      <c r="I82" s="36">
        <v>0</v>
      </c>
      <c r="J82" s="161">
        <v>0</v>
      </c>
      <c r="K82" s="36">
        <v>1</v>
      </c>
    </row>
    <row r="83" spans="1:11">
      <c r="A83" s="655" t="s">
        <v>41</v>
      </c>
      <c r="B83" s="656"/>
      <c r="C83" s="656"/>
      <c r="D83" s="657"/>
      <c r="E83" s="47">
        <f t="shared" ref="E83:K83" si="4">SUM(E77:E82)</f>
        <v>90</v>
      </c>
      <c r="F83" s="47">
        <f t="shared" si="4"/>
        <v>90</v>
      </c>
      <c r="G83" s="47">
        <f t="shared" si="4"/>
        <v>0</v>
      </c>
      <c r="H83" s="47">
        <f t="shared" si="4"/>
        <v>0</v>
      </c>
      <c r="I83" s="47">
        <f t="shared" si="4"/>
        <v>0</v>
      </c>
      <c r="J83" s="157">
        <f t="shared" si="4"/>
        <v>100</v>
      </c>
      <c r="K83" s="47">
        <f t="shared" si="4"/>
        <v>5</v>
      </c>
    </row>
    <row r="84" spans="1:11" ht="15.75">
      <c r="A84" s="178"/>
      <c r="B84" s="137"/>
      <c r="C84" s="119"/>
      <c r="D84" s="120"/>
      <c r="E84" s="482"/>
      <c r="F84" s="482"/>
      <c r="G84" s="482"/>
      <c r="H84" s="482"/>
      <c r="I84" s="482"/>
      <c r="J84" s="165"/>
      <c r="K84" s="483"/>
    </row>
    <row r="85" spans="1:11">
      <c r="A85" s="768" t="s">
        <v>784</v>
      </c>
      <c r="B85" s="769"/>
      <c r="C85" s="769"/>
      <c r="D85" s="769"/>
      <c r="E85" s="769"/>
      <c r="F85" s="769"/>
      <c r="G85" s="769"/>
      <c r="H85" s="769"/>
      <c r="I85" s="769"/>
      <c r="J85" s="769"/>
      <c r="K85" s="770"/>
    </row>
    <row r="86" spans="1:11" ht="15.75">
      <c r="A86" s="24"/>
      <c r="B86" s="124" t="s">
        <v>806</v>
      </c>
      <c r="C86" s="2"/>
      <c r="D86" s="35" t="s">
        <v>234</v>
      </c>
      <c r="E86" s="112">
        <v>15</v>
      </c>
      <c r="F86" s="112"/>
      <c r="G86" s="112">
        <v>15</v>
      </c>
      <c r="H86" s="112"/>
      <c r="I86" s="477"/>
      <c r="J86" s="158">
        <v>25</v>
      </c>
      <c r="K86" s="113"/>
    </row>
    <row r="87" spans="1:11" ht="15.75">
      <c r="A87" s="24"/>
      <c r="B87" s="124" t="s">
        <v>807</v>
      </c>
      <c r="C87" s="174">
        <v>5</v>
      </c>
      <c r="D87" s="35" t="s">
        <v>315</v>
      </c>
      <c r="E87" s="112">
        <v>15</v>
      </c>
      <c r="F87" s="112"/>
      <c r="G87" s="112">
        <v>15</v>
      </c>
      <c r="H87" s="112"/>
      <c r="I87" s="477"/>
      <c r="J87" s="158">
        <v>25</v>
      </c>
      <c r="K87" s="113"/>
    </row>
    <row r="88" spans="1:11" ht="15.75">
      <c r="A88" s="176"/>
      <c r="B88" s="177" t="s">
        <v>808</v>
      </c>
      <c r="C88" s="174"/>
      <c r="D88" s="35" t="s">
        <v>315</v>
      </c>
      <c r="E88" s="112"/>
      <c r="F88" s="112"/>
      <c r="G88" s="112">
        <v>15</v>
      </c>
      <c r="H88" s="112"/>
      <c r="I88" s="477"/>
      <c r="J88" s="158">
        <v>25</v>
      </c>
      <c r="K88" s="113"/>
    </row>
    <row r="89" spans="1:11">
      <c r="A89" s="648" t="s">
        <v>673</v>
      </c>
      <c r="B89" s="649"/>
      <c r="C89" s="649"/>
      <c r="D89" s="649"/>
      <c r="E89" s="649"/>
      <c r="F89" s="649"/>
      <c r="G89" s="649"/>
      <c r="H89" s="649"/>
      <c r="I89" s="649"/>
      <c r="J89" s="649"/>
      <c r="K89" s="650"/>
    </row>
    <row r="90" spans="1:11" ht="15.75">
      <c r="A90" s="473">
        <v>5.0999999999999996</v>
      </c>
      <c r="B90" s="48" t="s">
        <v>307</v>
      </c>
      <c r="C90" s="22" t="str">
        <f>"0912-7LEK-C"&amp;A90&amp;"-"&amp;UPPER(LEFT(B90,1))</f>
        <v>0912-7LEK-C5,1-P</v>
      </c>
      <c r="D90" s="49" t="s">
        <v>674</v>
      </c>
      <c r="E90" s="50">
        <v>240</v>
      </c>
      <c r="F90" s="50">
        <v>60</v>
      </c>
      <c r="G90" s="50">
        <v>70</v>
      </c>
      <c r="H90" s="50">
        <v>110</v>
      </c>
      <c r="I90" s="50">
        <v>0</v>
      </c>
      <c r="J90" s="160">
        <v>375</v>
      </c>
      <c r="K90" s="50">
        <v>15</v>
      </c>
    </row>
    <row r="91" spans="1:11" ht="15.75">
      <c r="A91" s="1">
        <v>5.2</v>
      </c>
      <c r="B91" s="26" t="s">
        <v>310</v>
      </c>
      <c r="C91" s="2" t="str">
        <f>"0912-7LEK-C"&amp;A91&amp;"-"&amp;UPPER(LEFT(B91,1))&amp;"W"</f>
        <v>0912-7LEK-C5,2-CW</v>
      </c>
      <c r="D91" s="35" t="s">
        <v>674</v>
      </c>
      <c r="E91" s="36">
        <v>210</v>
      </c>
      <c r="F91" s="36">
        <v>60</v>
      </c>
      <c r="G91" s="36">
        <v>60</v>
      </c>
      <c r="H91" s="36">
        <v>90</v>
      </c>
      <c r="I91" s="36">
        <v>0</v>
      </c>
      <c r="J91" s="161">
        <v>300</v>
      </c>
      <c r="K91" s="36">
        <v>12</v>
      </c>
    </row>
    <row r="92" spans="1:11" ht="15.75">
      <c r="A92" s="1">
        <v>5.3</v>
      </c>
      <c r="B92" s="26" t="s">
        <v>487</v>
      </c>
      <c r="C92" s="2" t="str">
        <f t="shared" ref="C92:C99" si="5">"0912-7LEK-C"&amp;A92&amp;"-"&amp;UPPER(LEFT(B92,1))</f>
        <v>0912-7LEK-C5,3-G</v>
      </c>
      <c r="D92" s="35">
        <v>10</v>
      </c>
      <c r="E92" s="36">
        <v>55</v>
      </c>
      <c r="F92" s="36">
        <v>15</v>
      </c>
      <c r="G92" s="36">
        <v>40</v>
      </c>
      <c r="H92" s="36">
        <v>0</v>
      </c>
      <c r="I92" s="36">
        <v>0</v>
      </c>
      <c r="J92" s="161">
        <v>75</v>
      </c>
      <c r="K92" s="36">
        <v>3</v>
      </c>
    </row>
    <row r="93" spans="1:11" ht="15.75">
      <c r="A93" s="1">
        <v>5.4</v>
      </c>
      <c r="B93" s="26" t="s">
        <v>396</v>
      </c>
      <c r="C93" s="2" t="str">
        <f t="shared" si="5"/>
        <v>0912-7LEK-C5,4-N</v>
      </c>
      <c r="D93" s="35">
        <v>7</v>
      </c>
      <c r="E93" s="36">
        <v>60</v>
      </c>
      <c r="F93" s="36">
        <v>15</v>
      </c>
      <c r="G93" s="36">
        <v>15</v>
      </c>
      <c r="H93" s="36">
        <v>30</v>
      </c>
      <c r="I93" s="36">
        <v>0</v>
      </c>
      <c r="J93" s="161">
        <v>100</v>
      </c>
      <c r="K93" s="36">
        <v>4</v>
      </c>
    </row>
    <row r="94" spans="1:11" ht="15.75">
      <c r="A94" s="1">
        <v>5.5</v>
      </c>
      <c r="B94" s="26" t="s">
        <v>399</v>
      </c>
      <c r="C94" s="2" t="str">
        <f t="shared" si="5"/>
        <v>0912-7LEK-C5,5-P</v>
      </c>
      <c r="D94" s="35">
        <v>8</v>
      </c>
      <c r="E94" s="36">
        <v>60</v>
      </c>
      <c r="F94" s="36">
        <v>15</v>
      </c>
      <c r="G94" s="36">
        <v>15</v>
      </c>
      <c r="H94" s="36">
        <v>30</v>
      </c>
      <c r="I94" s="36">
        <v>0</v>
      </c>
      <c r="J94" s="161">
        <v>100</v>
      </c>
      <c r="K94" s="36">
        <v>4</v>
      </c>
    </row>
    <row r="95" spans="1:11" ht="15.75">
      <c r="A95" s="1">
        <v>5.6</v>
      </c>
      <c r="B95" s="26" t="s">
        <v>402</v>
      </c>
      <c r="C95" s="2" t="str">
        <f t="shared" si="5"/>
        <v>0912-7LEK-C5,6-O</v>
      </c>
      <c r="D95" s="35">
        <v>7</v>
      </c>
      <c r="E95" s="36">
        <v>55</v>
      </c>
      <c r="F95" s="36">
        <v>15</v>
      </c>
      <c r="G95" s="36">
        <v>15</v>
      </c>
      <c r="H95" s="36">
        <v>25</v>
      </c>
      <c r="I95" s="36">
        <v>0</v>
      </c>
      <c r="J95" s="161">
        <v>100</v>
      </c>
      <c r="K95" s="36">
        <v>4</v>
      </c>
    </row>
    <row r="96" spans="1:11" ht="15.75">
      <c r="A96" s="1">
        <v>5.7</v>
      </c>
      <c r="B96" s="26" t="s">
        <v>489</v>
      </c>
      <c r="C96" s="2" t="str">
        <f>"0912-7LEK-C"&amp;A96&amp;"-"&amp;UPPER(LEFT(B96,1))&amp;"R"</f>
        <v>0912-7LEK-C5,7-MR</v>
      </c>
      <c r="D96" s="35">
        <v>9</v>
      </c>
      <c r="E96" s="36">
        <v>55</v>
      </c>
      <c r="F96" s="36">
        <v>15</v>
      </c>
      <c r="G96" s="36">
        <v>40</v>
      </c>
      <c r="H96" s="36">
        <v>0</v>
      </c>
      <c r="I96" s="36">
        <v>0</v>
      </c>
      <c r="J96" s="161">
        <v>100</v>
      </c>
      <c r="K96" s="36">
        <v>4</v>
      </c>
    </row>
    <row r="97" spans="1:11" ht="15.75">
      <c r="A97" s="1">
        <v>5.8</v>
      </c>
      <c r="B97" s="26" t="s">
        <v>317</v>
      </c>
      <c r="C97" s="2" t="str">
        <f>"0912-7LEK-C"&amp;A97&amp;"-"&amp;UPPER(LEFT(B97,1))&amp;"iW"</f>
        <v>0912-7LEK-C5,8-DiW</v>
      </c>
      <c r="D97" s="35">
        <v>6</v>
      </c>
      <c r="E97" s="36">
        <v>55</v>
      </c>
      <c r="F97" s="36">
        <v>15</v>
      </c>
      <c r="G97" s="36">
        <v>15</v>
      </c>
      <c r="H97" s="36">
        <v>25</v>
      </c>
      <c r="I97" s="36">
        <v>0</v>
      </c>
      <c r="J97" s="161">
        <v>75</v>
      </c>
      <c r="K97" s="36">
        <v>3</v>
      </c>
    </row>
    <row r="98" spans="1:11" ht="15.75">
      <c r="A98" s="1">
        <v>5.9</v>
      </c>
      <c r="B98" s="26" t="s">
        <v>405</v>
      </c>
      <c r="C98" s="2" t="str">
        <f>"0912-7LEK-C"&amp;A98&amp;"-"&amp;UPPER(LEFT(B98,1))&amp;"Z"</f>
        <v>0912-7LEK-C5,9-CZ</v>
      </c>
      <c r="D98" s="35" t="s">
        <v>192</v>
      </c>
      <c r="E98" s="36">
        <v>70</v>
      </c>
      <c r="F98" s="36">
        <v>15</v>
      </c>
      <c r="G98" s="36">
        <v>20</v>
      </c>
      <c r="H98" s="36">
        <v>35</v>
      </c>
      <c r="I98" s="36">
        <v>0</v>
      </c>
      <c r="J98" s="161">
        <v>100</v>
      </c>
      <c r="K98" s="36">
        <v>4</v>
      </c>
    </row>
    <row r="99" spans="1:11" ht="15.75">
      <c r="A99" s="28">
        <v>5.0999999999999996</v>
      </c>
      <c r="B99" s="26" t="s">
        <v>408</v>
      </c>
      <c r="C99" s="2" t="str">
        <f t="shared" si="5"/>
        <v>0912-7LEK-C5,1-R</v>
      </c>
      <c r="D99" s="35">
        <v>7</v>
      </c>
      <c r="E99" s="36">
        <v>50</v>
      </c>
      <c r="F99" s="36">
        <v>15</v>
      </c>
      <c r="G99" s="36">
        <v>15</v>
      </c>
      <c r="H99" s="36">
        <v>20</v>
      </c>
      <c r="I99" s="36">
        <v>0</v>
      </c>
      <c r="J99" s="161">
        <v>70</v>
      </c>
      <c r="K99" s="36">
        <v>3</v>
      </c>
    </row>
    <row r="100" spans="1:11" ht="15.75">
      <c r="A100" s="28">
        <v>5.1100000000000003</v>
      </c>
      <c r="B100" s="26" t="s">
        <v>320</v>
      </c>
      <c r="C100" s="2" t="str">
        <f>"0912-7LEK-C"&amp;A100&amp;"-"&amp;UPPER(LEFT(B100,1))&amp;"L"</f>
        <v>0912-7LEK-C5,11-DL</v>
      </c>
      <c r="D100" s="35" t="s">
        <v>315</v>
      </c>
      <c r="E100" s="36">
        <v>55</v>
      </c>
      <c r="F100" s="36">
        <v>15</v>
      </c>
      <c r="G100" s="36">
        <v>40</v>
      </c>
      <c r="H100" s="36">
        <v>0</v>
      </c>
      <c r="I100" s="36">
        <v>0</v>
      </c>
      <c r="J100" s="161">
        <v>100</v>
      </c>
      <c r="K100" s="36">
        <v>4</v>
      </c>
    </row>
    <row r="101" spans="1:11" ht="15.75">
      <c r="A101" s="28">
        <v>5.12</v>
      </c>
      <c r="B101" s="26" t="s">
        <v>411</v>
      </c>
      <c r="C101" s="2" t="str">
        <f>"0912-7LEK-C"&amp;A101&amp;"-"&amp;UPPER(LEFT(B101,1))&amp;"K"</f>
        <v>0912-7LEK-C5,12-FK</v>
      </c>
      <c r="D101" s="35" t="s">
        <v>193</v>
      </c>
      <c r="E101" s="36">
        <v>45</v>
      </c>
      <c r="F101" s="36">
        <v>20</v>
      </c>
      <c r="G101" s="36">
        <v>10</v>
      </c>
      <c r="H101" s="36">
        <v>15</v>
      </c>
      <c r="I101" s="36">
        <v>0</v>
      </c>
      <c r="J101" s="161">
        <v>65</v>
      </c>
      <c r="K101" s="36">
        <v>3</v>
      </c>
    </row>
    <row r="102" spans="1:11">
      <c r="A102" s="655" t="s">
        <v>41</v>
      </c>
      <c r="B102" s="656"/>
      <c r="C102" s="656"/>
      <c r="D102" s="657"/>
      <c r="E102" s="47">
        <f t="shared" ref="E102:K102" si="6">SUM(E90:E101)</f>
        <v>1010</v>
      </c>
      <c r="F102" s="47">
        <f t="shared" si="6"/>
        <v>275</v>
      </c>
      <c r="G102" s="47">
        <f t="shared" si="6"/>
        <v>355</v>
      </c>
      <c r="H102" s="47">
        <f t="shared" si="6"/>
        <v>380</v>
      </c>
      <c r="I102" s="47">
        <f t="shared" si="6"/>
        <v>0</v>
      </c>
      <c r="J102" s="157">
        <f t="shared" si="6"/>
        <v>1560</v>
      </c>
      <c r="K102" s="47">
        <f t="shared" si="6"/>
        <v>63</v>
      </c>
    </row>
    <row r="103" spans="1:11" ht="15" customHeight="1">
      <c r="A103" s="768" t="s">
        <v>784</v>
      </c>
      <c r="B103" s="769"/>
      <c r="C103" s="769"/>
      <c r="D103" s="769"/>
      <c r="E103" s="769"/>
      <c r="F103" s="769"/>
      <c r="G103" s="769"/>
      <c r="H103" s="769"/>
      <c r="I103" s="769"/>
      <c r="J103" s="769"/>
      <c r="K103" s="770"/>
    </row>
    <row r="104" spans="1:11" ht="15" customHeight="1">
      <c r="A104" s="485"/>
      <c r="B104" s="486"/>
      <c r="C104" s="486"/>
      <c r="D104" s="486"/>
      <c r="E104" s="114"/>
      <c r="F104" s="114"/>
      <c r="G104" s="114"/>
      <c r="H104" s="114"/>
      <c r="I104" s="114"/>
      <c r="J104" s="162"/>
      <c r="K104" s="115"/>
    </row>
    <row r="105" spans="1:11" ht="15.75">
      <c r="A105" s="24"/>
      <c r="B105" s="48" t="s">
        <v>307</v>
      </c>
      <c r="C105" s="2"/>
      <c r="D105" s="35"/>
      <c r="E105" s="112"/>
      <c r="F105" s="112"/>
      <c r="G105" s="112"/>
      <c r="H105" s="112"/>
      <c r="I105" s="477"/>
      <c r="J105" s="158"/>
      <c r="K105" s="113"/>
    </row>
    <row r="106" spans="1:11" ht="15.75">
      <c r="A106" s="24"/>
      <c r="B106" s="130" t="s">
        <v>809</v>
      </c>
      <c r="C106" s="2"/>
      <c r="D106" s="35" t="s">
        <v>193</v>
      </c>
      <c r="E106" s="112">
        <v>15</v>
      </c>
      <c r="F106" s="112">
        <v>15</v>
      </c>
      <c r="G106" s="112"/>
      <c r="H106" s="112"/>
      <c r="I106" s="477"/>
      <c r="J106" s="158">
        <v>25</v>
      </c>
      <c r="K106" s="113"/>
    </row>
    <row r="107" spans="1:11" ht="15.75">
      <c r="A107" s="24"/>
      <c r="B107" s="189" t="s">
        <v>751</v>
      </c>
      <c r="C107" s="2"/>
      <c r="D107" s="35" t="s">
        <v>194</v>
      </c>
      <c r="E107" s="112">
        <v>35</v>
      </c>
      <c r="F107" s="112">
        <v>15</v>
      </c>
      <c r="G107" s="112">
        <v>20</v>
      </c>
      <c r="H107" s="112"/>
      <c r="I107" s="477"/>
      <c r="J107" s="158">
        <v>50</v>
      </c>
      <c r="K107" s="113"/>
    </row>
    <row r="108" spans="1:11" ht="15.75">
      <c r="A108" s="24"/>
      <c r="B108" s="189" t="s">
        <v>810</v>
      </c>
      <c r="C108" s="2"/>
      <c r="D108" s="35" t="s">
        <v>194</v>
      </c>
      <c r="E108" s="112">
        <v>35</v>
      </c>
      <c r="F108" s="112">
        <v>15</v>
      </c>
      <c r="G108" s="112">
        <v>20</v>
      </c>
      <c r="H108" s="112"/>
      <c r="I108" s="477"/>
      <c r="J108" s="158">
        <v>50</v>
      </c>
      <c r="K108" s="113"/>
    </row>
    <row r="109" spans="1:11" ht="15.75">
      <c r="A109" s="24"/>
      <c r="B109" s="130" t="s">
        <v>811</v>
      </c>
      <c r="C109" s="2"/>
      <c r="D109" s="35" t="s">
        <v>193</v>
      </c>
      <c r="E109" s="112">
        <v>15</v>
      </c>
      <c r="F109" s="112">
        <v>15</v>
      </c>
      <c r="G109" s="112"/>
      <c r="H109" s="112"/>
      <c r="I109" s="477"/>
      <c r="J109" s="158">
        <v>25</v>
      </c>
      <c r="K109" s="113"/>
    </row>
    <row r="110" spans="1:11" ht="15.75">
      <c r="A110" s="24"/>
      <c r="B110" s="26" t="s">
        <v>310</v>
      </c>
      <c r="C110" s="2"/>
      <c r="D110" s="35"/>
      <c r="E110" s="112"/>
      <c r="F110" s="112"/>
      <c r="G110" s="112"/>
      <c r="H110" s="112"/>
      <c r="I110" s="477"/>
      <c r="J110" s="158"/>
      <c r="K110" s="113"/>
    </row>
    <row r="111" spans="1:11" ht="15.75">
      <c r="A111" s="24"/>
      <c r="B111" s="188" t="s">
        <v>532</v>
      </c>
      <c r="C111" s="2"/>
      <c r="D111" s="35" t="s">
        <v>194</v>
      </c>
      <c r="E111" s="112">
        <v>35</v>
      </c>
      <c r="F111" s="112">
        <v>15</v>
      </c>
      <c r="G111" s="112">
        <v>20</v>
      </c>
      <c r="H111" s="112"/>
      <c r="I111" s="477"/>
      <c r="J111" s="158">
        <v>50</v>
      </c>
      <c r="K111" s="113"/>
    </row>
    <row r="112" spans="1:11" ht="15.75">
      <c r="A112" s="24"/>
      <c r="B112" s="188" t="s">
        <v>573</v>
      </c>
      <c r="C112" s="2"/>
      <c r="D112" s="35" t="s">
        <v>194</v>
      </c>
      <c r="E112" s="112">
        <v>35</v>
      </c>
      <c r="F112" s="112">
        <v>15</v>
      </c>
      <c r="G112" s="112">
        <v>20</v>
      </c>
      <c r="H112" s="112"/>
      <c r="I112" s="477"/>
      <c r="J112" s="158">
        <v>50</v>
      </c>
      <c r="K112" s="113"/>
    </row>
    <row r="113" spans="1:11" ht="15.75">
      <c r="A113" s="24"/>
      <c r="B113" s="188" t="s">
        <v>526</v>
      </c>
      <c r="C113" s="2"/>
      <c r="D113" s="35" t="s">
        <v>194</v>
      </c>
      <c r="E113" s="112">
        <v>35</v>
      </c>
      <c r="F113" s="112">
        <v>15</v>
      </c>
      <c r="G113" s="112">
        <v>20</v>
      </c>
      <c r="H113" s="112"/>
      <c r="I113" s="477"/>
      <c r="J113" s="158">
        <v>50</v>
      </c>
      <c r="K113" s="113"/>
    </row>
    <row r="114" spans="1:11" ht="15.75">
      <c r="A114" s="24"/>
      <c r="B114" s="188" t="s">
        <v>529</v>
      </c>
      <c r="C114" s="2"/>
      <c r="D114" s="35" t="s">
        <v>194</v>
      </c>
      <c r="E114" s="112">
        <v>35</v>
      </c>
      <c r="F114" s="112">
        <v>15</v>
      </c>
      <c r="G114" s="112">
        <v>20</v>
      </c>
      <c r="H114" s="112"/>
      <c r="I114" s="477"/>
      <c r="J114" s="158">
        <v>50</v>
      </c>
      <c r="K114" s="113"/>
    </row>
    <row r="115" spans="1:11" ht="15.75">
      <c r="A115" s="24"/>
      <c r="B115" s="169" t="s">
        <v>451</v>
      </c>
      <c r="C115" s="183"/>
      <c r="D115" s="46" t="s">
        <v>193</v>
      </c>
      <c r="E115" s="112">
        <v>15</v>
      </c>
      <c r="F115" s="112">
        <v>15</v>
      </c>
      <c r="G115" s="112"/>
      <c r="H115" s="112"/>
      <c r="I115" s="477"/>
      <c r="J115" s="158">
        <v>25</v>
      </c>
      <c r="K115" s="113"/>
    </row>
    <row r="116" spans="1:11">
      <c r="A116" s="24"/>
      <c r="B116" s="195" t="s">
        <v>812</v>
      </c>
      <c r="C116" s="42"/>
      <c r="D116" s="63">
        <v>10</v>
      </c>
      <c r="E116" s="42">
        <v>15</v>
      </c>
      <c r="F116" s="112">
        <v>15</v>
      </c>
      <c r="G116" s="112"/>
      <c r="H116" s="112"/>
      <c r="I116" s="477"/>
      <c r="J116" s="158">
        <v>25</v>
      </c>
      <c r="K116" s="113"/>
    </row>
    <row r="117" spans="1:11" ht="15.75">
      <c r="A117" s="24"/>
      <c r="B117" s="26" t="s">
        <v>487</v>
      </c>
      <c r="C117" s="2"/>
      <c r="D117" s="35"/>
      <c r="E117" s="112"/>
      <c r="F117" s="112"/>
      <c r="G117" s="112"/>
      <c r="H117" s="112"/>
      <c r="I117" s="477"/>
      <c r="J117" s="158"/>
      <c r="K117" s="113"/>
    </row>
    <row r="118" spans="1:11" ht="15.75">
      <c r="A118" s="24"/>
      <c r="B118" s="26" t="s">
        <v>396</v>
      </c>
      <c r="C118" s="2"/>
      <c r="D118" s="35"/>
      <c r="E118" s="112"/>
      <c r="F118" s="112"/>
      <c r="G118" s="112"/>
      <c r="H118" s="112"/>
      <c r="I118" s="477"/>
      <c r="J118" s="158"/>
      <c r="K118" s="113"/>
    </row>
    <row r="119" spans="1:11" ht="15.75">
      <c r="A119" s="24"/>
      <c r="B119" s="26" t="s">
        <v>399</v>
      </c>
      <c r="C119" s="2"/>
      <c r="D119" s="35"/>
      <c r="E119" s="112"/>
      <c r="F119" s="112"/>
      <c r="G119" s="112"/>
      <c r="H119" s="112"/>
      <c r="I119" s="477"/>
      <c r="J119" s="158"/>
      <c r="K119" s="113"/>
    </row>
    <row r="120" spans="1:11" ht="15.75">
      <c r="A120" s="24"/>
      <c r="B120" s="186" t="s">
        <v>813</v>
      </c>
      <c r="C120" s="2"/>
      <c r="D120" s="35" t="s">
        <v>194</v>
      </c>
      <c r="E120" s="112">
        <v>15</v>
      </c>
      <c r="F120" s="112">
        <v>15</v>
      </c>
      <c r="G120" s="112"/>
      <c r="H120" s="112"/>
      <c r="I120" s="477"/>
      <c r="J120" s="158">
        <v>25</v>
      </c>
      <c r="K120" s="113"/>
    </row>
    <row r="121" spans="1:11">
      <c r="A121" s="24"/>
      <c r="B121" s="195" t="s">
        <v>814</v>
      </c>
      <c r="C121" s="2"/>
      <c r="D121" s="35" t="s">
        <v>195</v>
      </c>
      <c r="E121" s="112">
        <v>15</v>
      </c>
      <c r="F121" s="112">
        <v>15</v>
      </c>
      <c r="G121" s="112"/>
      <c r="H121" s="112"/>
      <c r="I121" s="477"/>
      <c r="J121" s="158">
        <v>25</v>
      </c>
      <c r="K121" s="113"/>
    </row>
    <row r="122" spans="1:11" ht="15.75">
      <c r="A122" s="24"/>
      <c r="B122" s="26" t="s">
        <v>402</v>
      </c>
      <c r="C122" s="2"/>
      <c r="D122" s="35"/>
      <c r="E122" s="112"/>
      <c r="F122" s="112"/>
      <c r="G122" s="112"/>
      <c r="H122" s="112"/>
      <c r="I122" s="477"/>
      <c r="J122" s="158"/>
      <c r="K122" s="113"/>
    </row>
    <row r="123" spans="1:11" ht="15.75">
      <c r="A123" s="24"/>
      <c r="B123" s="186" t="s">
        <v>815</v>
      </c>
      <c r="C123" s="2"/>
      <c r="D123" s="35" t="s">
        <v>194</v>
      </c>
      <c r="E123" s="112">
        <v>35</v>
      </c>
      <c r="F123" s="112">
        <v>15</v>
      </c>
      <c r="G123" s="112">
        <v>20</v>
      </c>
      <c r="H123" s="112"/>
      <c r="I123" s="477"/>
      <c r="J123" s="158">
        <v>50</v>
      </c>
      <c r="K123" s="113"/>
    </row>
    <row r="124" spans="1:11" ht="15.75">
      <c r="A124" s="24"/>
      <c r="B124" s="186" t="s">
        <v>442</v>
      </c>
      <c r="C124" s="2"/>
      <c r="D124" s="35" t="s">
        <v>194</v>
      </c>
      <c r="E124" s="112">
        <v>35</v>
      </c>
      <c r="F124" s="112">
        <v>15</v>
      </c>
      <c r="G124" s="112">
        <v>20</v>
      </c>
      <c r="H124" s="112"/>
      <c r="I124" s="477"/>
      <c r="J124" s="158">
        <v>50</v>
      </c>
      <c r="K124" s="113"/>
    </row>
    <row r="125" spans="1:11" ht="15.75">
      <c r="A125" s="24"/>
      <c r="B125" s="190" t="s">
        <v>541</v>
      </c>
      <c r="C125" s="2"/>
      <c r="D125" s="35" t="s">
        <v>194</v>
      </c>
      <c r="E125" s="112">
        <v>35</v>
      </c>
      <c r="F125" s="112">
        <v>15</v>
      </c>
      <c r="G125" s="112">
        <v>20</v>
      </c>
      <c r="H125" s="112"/>
      <c r="I125" s="477"/>
      <c r="J125" s="158">
        <v>50</v>
      </c>
      <c r="K125" s="113"/>
    </row>
    <row r="126" spans="1:11" ht="15.75">
      <c r="A126" s="24"/>
      <c r="B126" s="26" t="s">
        <v>489</v>
      </c>
      <c r="C126" s="2"/>
      <c r="D126" s="35"/>
      <c r="E126" s="112"/>
      <c r="F126" s="112"/>
      <c r="G126" s="112"/>
      <c r="H126" s="112"/>
      <c r="I126" s="477"/>
      <c r="J126" s="158"/>
      <c r="K126" s="113"/>
    </row>
    <row r="127" spans="1:11" ht="15.75">
      <c r="A127" s="24"/>
      <c r="B127" s="26" t="s">
        <v>317</v>
      </c>
      <c r="C127" s="2"/>
      <c r="D127" s="35"/>
      <c r="E127" s="112"/>
      <c r="F127" s="112"/>
      <c r="G127" s="112"/>
      <c r="H127" s="112"/>
      <c r="I127" s="477"/>
      <c r="J127" s="158"/>
      <c r="K127" s="113"/>
    </row>
    <row r="128" spans="1:11" ht="15.75">
      <c r="A128" s="24"/>
      <c r="B128" s="186" t="s">
        <v>430</v>
      </c>
      <c r="C128" s="2"/>
      <c r="D128" s="35" t="s">
        <v>192</v>
      </c>
      <c r="E128" s="112">
        <v>15</v>
      </c>
      <c r="F128" s="112">
        <v>15</v>
      </c>
      <c r="G128" s="112"/>
      <c r="H128" s="112"/>
      <c r="I128" s="477"/>
      <c r="J128" s="158">
        <v>25</v>
      </c>
      <c r="K128" s="113"/>
    </row>
    <row r="129" spans="1:14" ht="15.75">
      <c r="A129" s="24"/>
      <c r="B129" s="26" t="s">
        <v>405</v>
      </c>
      <c r="C129" s="2"/>
      <c r="D129" s="35"/>
      <c r="E129" s="112"/>
      <c r="F129" s="112"/>
      <c r="G129" s="112"/>
      <c r="H129" s="112"/>
      <c r="I129" s="477"/>
      <c r="J129" s="158"/>
      <c r="K129" s="113"/>
    </row>
    <row r="130" spans="1:14" ht="15.75">
      <c r="A130" s="24"/>
      <c r="B130" s="124" t="s">
        <v>436</v>
      </c>
      <c r="C130" s="2"/>
      <c r="D130" s="35" t="s">
        <v>192</v>
      </c>
      <c r="E130" s="112">
        <v>15</v>
      </c>
      <c r="F130" s="112">
        <v>15</v>
      </c>
      <c r="G130" s="112"/>
      <c r="H130" s="112"/>
      <c r="I130" s="477"/>
      <c r="J130" s="158">
        <v>25</v>
      </c>
      <c r="K130" s="113"/>
    </row>
    <row r="131" spans="1:14" ht="15.75">
      <c r="A131" s="24"/>
      <c r="B131" s="26" t="s">
        <v>408</v>
      </c>
      <c r="C131" s="2"/>
      <c r="D131" s="35"/>
      <c r="E131" s="112"/>
      <c r="F131" s="112"/>
      <c r="G131" s="112"/>
      <c r="H131" s="112"/>
      <c r="I131" s="477"/>
      <c r="J131" s="158"/>
      <c r="K131" s="113"/>
    </row>
    <row r="132" spans="1:14" ht="15.75">
      <c r="A132" s="24"/>
      <c r="B132" s="26" t="s">
        <v>320</v>
      </c>
      <c r="C132" s="2"/>
      <c r="D132" s="35"/>
      <c r="E132" s="112"/>
      <c r="F132" s="112"/>
      <c r="G132" s="112"/>
      <c r="H132" s="112"/>
      <c r="I132" s="477"/>
      <c r="J132" s="158"/>
      <c r="K132" s="113"/>
    </row>
    <row r="133" spans="1:14" ht="15.75">
      <c r="A133" s="24"/>
      <c r="B133" s="26"/>
      <c r="C133" s="2"/>
      <c r="D133" s="35"/>
      <c r="E133" s="112"/>
      <c r="F133" s="112"/>
      <c r="G133" s="112"/>
      <c r="H133" s="112"/>
      <c r="I133" s="477"/>
      <c r="J133" s="158"/>
      <c r="K133" s="113"/>
    </row>
    <row r="134" spans="1:14" ht="15.75">
      <c r="A134" s="24"/>
      <c r="B134" s="26" t="s">
        <v>411</v>
      </c>
      <c r="C134" s="2"/>
      <c r="D134" s="35"/>
      <c r="E134" s="112"/>
      <c r="F134" s="112"/>
      <c r="G134" s="112"/>
      <c r="H134" s="112"/>
      <c r="I134" s="477"/>
      <c r="J134" s="158"/>
      <c r="K134" s="113"/>
    </row>
    <row r="135" spans="1:14" ht="15.75">
      <c r="A135" s="24"/>
      <c r="B135" s="187" t="s">
        <v>816</v>
      </c>
      <c r="C135" s="2"/>
      <c r="D135" s="35" t="s">
        <v>192</v>
      </c>
      <c r="E135" s="112">
        <v>15</v>
      </c>
      <c r="F135" s="112">
        <v>15</v>
      </c>
      <c r="G135" s="112"/>
      <c r="H135" s="112"/>
      <c r="I135" s="477"/>
      <c r="J135" s="158">
        <v>25</v>
      </c>
      <c r="K135" s="113"/>
    </row>
    <row r="136" spans="1:14">
      <c r="A136" s="24"/>
      <c r="B136" s="195" t="s">
        <v>556</v>
      </c>
      <c r="C136" s="2"/>
      <c r="D136" s="35" t="s">
        <v>195</v>
      </c>
      <c r="E136" s="112">
        <v>15</v>
      </c>
      <c r="F136" s="112">
        <v>15</v>
      </c>
      <c r="G136" s="112"/>
      <c r="H136" s="112"/>
      <c r="I136" s="477"/>
      <c r="J136" s="158">
        <v>25</v>
      </c>
      <c r="K136" s="113"/>
    </row>
    <row r="137" spans="1:14">
      <c r="A137" s="648" t="s">
        <v>675</v>
      </c>
      <c r="B137" s="649"/>
      <c r="C137" s="649"/>
      <c r="D137" s="649"/>
      <c r="E137" s="649"/>
      <c r="F137" s="649"/>
      <c r="G137" s="649"/>
      <c r="H137" s="649"/>
      <c r="I137" s="649"/>
      <c r="J137" s="649"/>
      <c r="K137" s="650"/>
    </row>
    <row r="138" spans="1:14" ht="15.75">
      <c r="A138" s="473">
        <v>6.1</v>
      </c>
      <c r="B138" s="48" t="s">
        <v>414</v>
      </c>
      <c r="C138" s="107" t="str">
        <f>"0912-7LEK-C"&amp;A138&amp;"-"&amp;UPPER(LEFT(B138,1))&amp;"iIT"</f>
        <v>0912-7LEK-C6,1-AiIT</v>
      </c>
      <c r="D138" s="108" t="s">
        <v>676</v>
      </c>
      <c r="E138" s="109">
        <v>95</v>
      </c>
      <c r="F138" s="109">
        <v>30</v>
      </c>
      <c r="G138" s="109">
        <v>30</v>
      </c>
      <c r="H138" s="109">
        <v>35</v>
      </c>
      <c r="I138" s="109">
        <v>0</v>
      </c>
      <c r="J138" s="163">
        <v>125</v>
      </c>
      <c r="K138" s="109">
        <v>5</v>
      </c>
    </row>
    <row r="139" spans="1:14" ht="15.75">
      <c r="A139" s="1">
        <v>6.2</v>
      </c>
      <c r="B139" s="26" t="s">
        <v>323</v>
      </c>
      <c r="C139" s="22" t="str">
        <f>"0912-7LEK-C"&amp;A139&amp;"-"&amp;UPPER(LEFT(B139,1))&amp;""</f>
        <v>0912-7LEK-C6,2-C</v>
      </c>
      <c r="D139" s="35" t="s">
        <v>677</v>
      </c>
      <c r="E139" s="36">
        <v>255</v>
      </c>
      <c r="F139" s="36">
        <v>90</v>
      </c>
      <c r="G139" s="36">
        <v>90</v>
      </c>
      <c r="H139" s="36">
        <v>75</v>
      </c>
      <c r="I139" s="36">
        <v>0</v>
      </c>
      <c r="J139" s="161">
        <v>375</v>
      </c>
      <c r="K139" s="36">
        <v>15</v>
      </c>
    </row>
    <row r="140" spans="1:14" ht="15.75">
      <c r="A140" s="1">
        <v>6.3</v>
      </c>
      <c r="B140" s="26" t="s">
        <v>492</v>
      </c>
      <c r="C140" s="22" t="str">
        <f>"0912-7LEK-C"&amp;A140&amp;"-"&amp;UPPER(LEFT(B140,1))&amp;"D"</f>
        <v>0912-7LEK-C6,3-CD</v>
      </c>
      <c r="D140" s="35">
        <v>9</v>
      </c>
      <c r="E140" s="36">
        <v>55</v>
      </c>
      <c r="F140" s="36">
        <v>15</v>
      </c>
      <c r="G140" s="36">
        <v>15</v>
      </c>
      <c r="H140" s="36">
        <v>25</v>
      </c>
      <c r="I140" s="36">
        <v>0</v>
      </c>
      <c r="J140" s="161">
        <v>75</v>
      </c>
      <c r="K140" s="36">
        <v>3</v>
      </c>
    </row>
    <row r="141" spans="1:14" ht="15.75">
      <c r="A141" s="1">
        <v>6.4</v>
      </c>
      <c r="B141" s="26" t="s">
        <v>495</v>
      </c>
      <c r="C141" s="22" t="str">
        <f>"0912-7LEK-C"&amp;A141&amp;"-"&amp;UPPER(LEFT(B141,1))&amp;"iT"</f>
        <v>0912-7LEK-C6,4-OiT</v>
      </c>
      <c r="D141" s="35">
        <v>10</v>
      </c>
      <c r="E141" s="36">
        <v>55</v>
      </c>
      <c r="F141" s="36">
        <v>15</v>
      </c>
      <c r="G141" s="36">
        <v>15</v>
      </c>
      <c r="H141" s="36">
        <v>25</v>
      </c>
      <c r="I141" s="36">
        <v>0</v>
      </c>
      <c r="J141" s="161">
        <v>75</v>
      </c>
      <c r="K141" s="36">
        <v>3</v>
      </c>
    </row>
    <row r="142" spans="1:14" ht="15.75">
      <c r="A142" s="1">
        <v>6.5</v>
      </c>
      <c r="B142" s="26" t="s">
        <v>498</v>
      </c>
      <c r="C142" s="22" t="str">
        <f>"0912-7LEK-C"&amp;A142&amp;"-"&amp;UPPER(LEFT(B142,1))&amp;"O"</f>
        <v>0912-7LEK-C6,5-CO</v>
      </c>
      <c r="D142" s="35">
        <v>10</v>
      </c>
      <c r="E142" s="36">
        <v>45</v>
      </c>
      <c r="F142" s="36">
        <v>15</v>
      </c>
      <c r="G142" s="36">
        <v>10</v>
      </c>
      <c r="H142" s="36">
        <v>20</v>
      </c>
      <c r="I142" s="36">
        <v>0</v>
      </c>
      <c r="J142" s="161">
        <v>50</v>
      </c>
      <c r="K142" s="36">
        <v>2</v>
      </c>
      <c r="N142" s="127"/>
    </row>
    <row r="143" spans="1:14" ht="15.75">
      <c r="A143" s="1">
        <v>6.6</v>
      </c>
      <c r="B143" s="29" t="s">
        <v>501</v>
      </c>
      <c r="C143" s="22" t="str">
        <f>"0912-7LEK-C"&amp;A143&amp;"-"&amp;UPPER(LEFT(B143,1))&amp;""</f>
        <v>0912-7LEK-C6,6-U</v>
      </c>
      <c r="D143" s="35">
        <v>10</v>
      </c>
      <c r="E143" s="36">
        <v>45</v>
      </c>
      <c r="F143" s="36">
        <v>15</v>
      </c>
      <c r="G143" s="36">
        <v>15</v>
      </c>
      <c r="H143" s="36">
        <v>15</v>
      </c>
      <c r="I143" s="36">
        <v>0</v>
      </c>
      <c r="J143" s="161">
        <v>75</v>
      </c>
      <c r="K143" s="36">
        <v>3</v>
      </c>
    </row>
    <row r="144" spans="1:14" ht="15.75">
      <c r="A144" s="1">
        <v>6.7</v>
      </c>
      <c r="B144" s="29" t="s">
        <v>504</v>
      </c>
      <c r="C144" s="22" t="str">
        <f>"0912-7LEK-C"&amp;A144&amp;"-"&amp;UPPER(LEFT(B144,1))&amp;""</f>
        <v>0912-7LEK-C6,7-O</v>
      </c>
      <c r="D144" s="35">
        <v>9</v>
      </c>
      <c r="E144" s="36">
        <v>45</v>
      </c>
      <c r="F144" s="36">
        <v>15</v>
      </c>
      <c r="G144" s="36">
        <v>30</v>
      </c>
      <c r="H144" s="36">
        <v>0</v>
      </c>
      <c r="I144" s="36">
        <v>0</v>
      </c>
      <c r="J144" s="161">
        <v>75</v>
      </c>
      <c r="K144" s="36">
        <v>3</v>
      </c>
    </row>
    <row r="145" spans="1:11" ht="18.75" customHeight="1">
      <c r="A145" s="1">
        <v>6.8</v>
      </c>
      <c r="B145" s="29" t="s">
        <v>507</v>
      </c>
      <c r="C145" s="22" t="str">
        <f>"0912-7LEK-C"&amp;A145&amp;"-"&amp;UPPER(LEFT(B145,1))&amp;"R"</f>
        <v>0912-7LEK-C6,8-MR</v>
      </c>
      <c r="D145" s="35">
        <v>10</v>
      </c>
      <c r="E145" s="36">
        <v>40</v>
      </c>
      <c r="F145" s="36">
        <v>15</v>
      </c>
      <c r="G145" s="36">
        <v>10</v>
      </c>
      <c r="H145" s="36">
        <v>15</v>
      </c>
      <c r="I145" s="36">
        <v>0</v>
      </c>
      <c r="J145" s="161">
        <v>50</v>
      </c>
      <c r="K145" s="36">
        <v>2</v>
      </c>
    </row>
    <row r="146" spans="1:11" ht="15.75">
      <c r="A146" s="1">
        <v>6.9</v>
      </c>
      <c r="B146" s="29" t="s">
        <v>509</v>
      </c>
      <c r="C146" s="22" t="str">
        <f>"0912-7LEK-C"&amp;A146&amp;"-"&amp;UPPER(LEFT(B146,1))&amp;"iP"</f>
        <v>0912-7LEK-C6,9-GiP</v>
      </c>
      <c r="D146" s="35" t="s">
        <v>678</v>
      </c>
      <c r="E146" s="36">
        <v>110</v>
      </c>
      <c r="F146" s="36">
        <v>30</v>
      </c>
      <c r="G146" s="36">
        <v>55</v>
      </c>
      <c r="H146" s="36">
        <v>25</v>
      </c>
      <c r="I146" s="36">
        <v>0</v>
      </c>
      <c r="J146" s="161">
        <v>150</v>
      </c>
      <c r="K146" s="36">
        <v>6</v>
      </c>
    </row>
    <row r="147" spans="1:11" ht="15.75">
      <c r="A147" s="28">
        <v>6.1</v>
      </c>
      <c r="B147" s="29" t="s">
        <v>513</v>
      </c>
      <c r="C147" s="22" t="str">
        <f>"0912-7LEK-C"&amp;A147&amp;"-"&amp;UPPER(LEFT(B147,1))&amp;""</f>
        <v>0912-7LEK-C6,1-O</v>
      </c>
      <c r="D147" s="35">
        <v>10</v>
      </c>
      <c r="E147" s="36">
        <v>40</v>
      </c>
      <c r="F147" s="36">
        <v>15</v>
      </c>
      <c r="G147" s="36">
        <v>10</v>
      </c>
      <c r="H147" s="36">
        <v>15</v>
      </c>
      <c r="I147" s="36">
        <v>0</v>
      </c>
      <c r="J147" s="161">
        <v>50</v>
      </c>
      <c r="K147" s="36">
        <v>2</v>
      </c>
    </row>
    <row r="148" spans="1:11" ht="15.75">
      <c r="A148" s="28">
        <v>6.11</v>
      </c>
      <c r="B148" s="29" t="s">
        <v>515</v>
      </c>
      <c r="C148" s="22" t="str">
        <f>"0912-7LEK-C"&amp;A148&amp;"-"&amp;UPPER(LEFT(B148,1))&amp;""</f>
        <v>0912-7LEK-C6,11-N</v>
      </c>
      <c r="D148" s="35">
        <v>10</v>
      </c>
      <c r="E148" s="36">
        <v>45</v>
      </c>
      <c r="F148" s="36">
        <v>15</v>
      </c>
      <c r="G148" s="36">
        <v>15</v>
      </c>
      <c r="H148" s="36">
        <v>15</v>
      </c>
      <c r="I148" s="36">
        <v>0</v>
      </c>
      <c r="J148" s="161">
        <v>50</v>
      </c>
      <c r="K148" s="36">
        <v>2</v>
      </c>
    </row>
    <row r="149" spans="1:11" ht="15.75">
      <c r="A149" s="28">
        <v>6.12</v>
      </c>
      <c r="B149" s="29" t="s">
        <v>419</v>
      </c>
      <c r="C149" s="22" t="str">
        <f>"0912-7LEK-C"&amp;A149&amp;"-"&amp;UPPER(LEFT(B149,1))&amp;""</f>
        <v>0912-7LEK-C6,12-T</v>
      </c>
      <c r="D149" s="35" t="s">
        <v>194</v>
      </c>
      <c r="E149" s="36">
        <v>15</v>
      </c>
      <c r="F149" s="36">
        <v>15</v>
      </c>
      <c r="G149" s="36">
        <v>0</v>
      </c>
      <c r="H149" s="36">
        <v>0</v>
      </c>
      <c r="I149" s="36">
        <v>0</v>
      </c>
      <c r="J149" s="161">
        <v>25</v>
      </c>
      <c r="K149" s="36">
        <v>1</v>
      </c>
    </row>
    <row r="150" spans="1:11" ht="15.75">
      <c r="A150" s="28">
        <v>6.13</v>
      </c>
      <c r="B150" s="29" t="s">
        <v>422</v>
      </c>
      <c r="C150" s="22" t="str">
        <f>"0912-7LEK-C"&amp;A150&amp;"-"&amp;UPPER(LEFT(B150,1))&amp;"O"</f>
        <v>0912-7LEK-C6,13-DO</v>
      </c>
      <c r="D150" s="35">
        <v>8</v>
      </c>
      <c r="E150" s="36">
        <v>55</v>
      </c>
      <c r="F150" s="36">
        <v>15</v>
      </c>
      <c r="G150" s="36">
        <v>15</v>
      </c>
      <c r="H150" s="36">
        <v>25</v>
      </c>
      <c r="I150" s="36">
        <v>0</v>
      </c>
      <c r="J150" s="161">
        <v>75</v>
      </c>
      <c r="K150" s="36">
        <v>3</v>
      </c>
    </row>
    <row r="151" spans="1:11">
      <c r="A151" s="655" t="s">
        <v>41</v>
      </c>
      <c r="B151" s="656"/>
      <c r="C151" s="656"/>
      <c r="D151" s="657"/>
      <c r="E151" s="47">
        <f t="shared" ref="E151:K151" si="7">SUM(E138:E150)</f>
        <v>900</v>
      </c>
      <c r="F151" s="47">
        <f t="shared" si="7"/>
        <v>300</v>
      </c>
      <c r="G151" s="47">
        <f t="shared" si="7"/>
        <v>310</v>
      </c>
      <c r="H151" s="47">
        <f t="shared" si="7"/>
        <v>290</v>
      </c>
      <c r="I151" s="47">
        <f t="shared" si="7"/>
        <v>0</v>
      </c>
      <c r="J151" s="157">
        <f t="shared" si="7"/>
        <v>1250</v>
      </c>
      <c r="K151" s="47">
        <f t="shared" si="7"/>
        <v>50</v>
      </c>
    </row>
    <row r="152" spans="1:11" ht="15.75">
      <c r="A152" s="134"/>
      <c r="B152" s="131" t="s">
        <v>414</v>
      </c>
      <c r="C152" s="22"/>
      <c r="D152" s="135"/>
      <c r="E152" s="136"/>
      <c r="F152" s="136"/>
      <c r="G152" s="136"/>
      <c r="H152" s="136"/>
      <c r="I152" s="136"/>
      <c r="J152" s="164"/>
      <c r="K152" s="136"/>
    </row>
    <row r="153" spans="1:11" ht="15.75">
      <c r="A153" s="134"/>
      <c r="B153" s="138" t="s">
        <v>817</v>
      </c>
      <c r="C153" s="22"/>
      <c r="D153" s="35" t="s">
        <v>194</v>
      </c>
      <c r="E153" s="112">
        <v>35</v>
      </c>
      <c r="F153" s="112">
        <v>15</v>
      </c>
      <c r="G153" s="112">
        <v>20</v>
      </c>
      <c r="H153" s="112"/>
      <c r="I153" s="477"/>
      <c r="J153" s="158">
        <v>50</v>
      </c>
      <c r="K153" s="136"/>
    </row>
    <row r="154" spans="1:11" ht="15.75">
      <c r="A154" s="134"/>
      <c r="B154" s="138" t="s">
        <v>818</v>
      </c>
      <c r="C154" s="22"/>
      <c r="D154" s="35" t="s">
        <v>193</v>
      </c>
      <c r="E154" s="36">
        <v>15</v>
      </c>
      <c r="F154" s="36">
        <v>15</v>
      </c>
      <c r="G154" s="36"/>
      <c r="H154" s="36"/>
      <c r="I154" s="36"/>
      <c r="J154" s="161">
        <v>25</v>
      </c>
      <c r="K154" s="36"/>
    </row>
    <row r="155" spans="1:11" ht="15.75">
      <c r="A155" s="128"/>
      <c r="B155" s="132" t="s">
        <v>323</v>
      </c>
      <c r="C155" s="2"/>
      <c r="D155" s="129"/>
      <c r="E155" s="112"/>
      <c r="F155" s="112"/>
      <c r="G155" s="112"/>
      <c r="H155" s="112"/>
      <c r="I155" s="112"/>
      <c r="J155" s="157"/>
      <c r="K155" s="112"/>
    </row>
    <row r="156" spans="1:11" ht="15.75">
      <c r="A156" s="128"/>
      <c r="B156" s="169" t="s">
        <v>454</v>
      </c>
      <c r="C156" s="42"/>
      <c r="D156" s="42">
        <v>8</v>
      </c>
      <c r="E156" s="42">
        <v>15</v>
      </c>
      <c r="F156" s="112">
        <v>15</v>
      </c>
      <c r="G156" s="112"/>
      <c r="H156" s="112"/>
      <c r="I156" s="112"/>
      <c r="J156" s="157">
        <v>25</v>
      </c>
      <c r="K156" s="112"/>
    </row>
    <row r="157" spans="1:11" ht="15.75">
      <c r="A157" s="128"/>
      <c r="B157" s="169" t="s">
        <v>544</v>
      </c>
      <c r="C157" s="42"/>
      <c r="D157" s="35" t="s">
        <v>194</v>
      </c>
      <c r="E157" s="112">
        <v>35</v>
      </c>
      <c r="F157" s="112">
        <v>15</v>
      </c>
      <c r="G157" s="112">
        <v>20</v>
      </c>
      <c r="H157" s="112"/>
      <c r="I157" s="477"/>
      <c r="J157" s="158">
        <v>50</v>
      </c>
      <c r="K157" s="112"/>
    </row>
    <row r="158" spans="1:11" ht="15.75">
      <c r="A158" s="128"/>
      <c r="B158" s="179" t="s">
        <v>819</v>
      </c>
      <c r="C158" s="42"/>
      <c r="D158" s="140">
        <v>8</v>
      </c>
      <c r="E158" s="141">
        <v>15</v>
      </c>
      <c r="F158" s="112">
        <v>15</v>
      </c>
      <c r="G158" s="112"/>
      <c r="H158" s="112"/>
      <c r="I158" s="112"/>
      <c r="J158" s="157">
        <v>25</v>
      </c>
      <c r="K158" s="112"/>
    </row>
    <row r="159" spans="1:11" ht="15.75">
      <c r="A159" s="128"/>
      <c r="B159" s="179" t="s">
        <v>590</v>
      </c>
      <c r="C159" s="42"/>
      <c r="D159" s="35" t="s">
        <v>194</v>
      </c>
      <c r="E159" s="112">
        <v>35</v>
      </c>
      <c r="F159" s="112">
        <v>15</v>
      </c>
      <c r="G159" s="112">
        <v>20</v>
      </c>
      <c r="H159" s="112"/>
      <c r="I159" s="477"/>
      <c r="J159" s="158">
        <v>50</v>
      </c>
      <c r="K159" s="112"/>
    </row>
    <row r="160" spans="1:11" ht="15.75">
      <c r="A160" s="128"/>
      <c r="B160" s="132" t="s">
        <v>492</v>
      </c>
      <c r="C160" s="2"/>
      <c r="D160" s="129"/>
      <c r="E160" s="112"/>
      <c r="F160" s="112"/>
      <c r="G160" s="112"/>
      <c r="H160" s="112"/>
      <c r="I160" s="112"/>
      <c r="J160" s="157"/>
      <c r="K160" s="112"/>
    </row>
    <row r="161" spans="1:11" ht="15.75">
      <c r="A161" s="128"/>
      <c r="B161" s="132" t="s">
        <v>495</v>
      </c>
      <c r="C161" s="2"/>
      <c r="D161" s="129"/>
      <c r="E161" s="112"/>
      <c r="F161" s="112"/>
      <c r="G161" s="112"/>
      <c r="H161" s="112"/>
      <c r="I161" s="112"/>
      <c r="J161" s="157"/>
      <c r="K161" s="112"/>
    </row>
    <row r="162" spans="1:11" ht="15.75">
      <c r="A162" s="128"/>
      <c r="B162" s="132" t="s">
        <v>498</v>
      </c>
      <c r="C162" s="2"/>
      <c r="D162" s="129"/>
      <c r="E162" s="112"/>
      <c r="F162" s="112"/>
      <c r="G162" s="112"/>
      <c r="H162" s="112"/>
      <c r="I162" s="112"/>
      <c r="J162" s="157"/>
      <c r="K162" s="112"/>
    </row>
    <row r="163" spans="1:11" ht="15.75">
      <c r="A163" s="128"/>
      <c r="B163" s="133" t="s">
        <v>501</v>
      </c>
      <c r="C163" s="2"/>
      <c r="D163" s="129"/>
      <c r="E163" s="112"/>
      <c r="F163" s="112"/>
      <c r="G163" s="112"/>
      <c r="H163" s="112"/>
      <c r="I163" s="112"/>
      <c r="J163" s="157"/>
      <c r="K163" s="112"/>
    </row>
    <row r="164" spans="1:11" ht="15.75">
      <c r="A164" s="128"/>
      <c r="B164" s="133" t="s">
        <v>504</v>
      </c>
      <c r="C164" s="2"/>
      <c r="D164" s="129"/>
      <c r="E164" s="112"/>
      <c r="F164" s="112"/>
      <c r="G164" s="112"/>
      <c r="H164" s="112"/>
      <c r="I164" s="112"/>
      <c r="J164" s="157"/>
      <c r="K164" s="112"/>
    </row>
    <row r="165" spans="1:11" ht="15.75">
      <c r="A165" s="128"/>
      <c r="B165" s="133" t="s">
        <v>507</v>
      </c>
      <c r="C165" s="2"/>
      <c r="D165" s="129"/>
      <c r="E165" s="112"/>
      <c r="F165" s="112"/>
      <c r="G165" s="112"/>
      <c r="H165" s="112"/>
      <c r="I165" s="112"/>
      <c r="J165" s="157"/>
      <c r="K165" s="112"/>
    </row>
    <row r="166" spans="1:11" ht="15.75">
      <c r="A166" s="128"/>
      <c r="B166" s="133" t="s">
        <v>509</v>
      </c>
      <c r="C166" s="2"/>
      <c r="D166" s="129"/>
      <c r="E166" s="112"/>
      <c r="F166" s="112"/>
      <c r="G166" s="112"/>
      <c r="H166" s="112"/>
      <c r="I166" s="112"/>
      <c r="J166" s="157"/>
      <c r="K166" s="112"/>
    </row>
    <row r="167" spans="1:11" ht="15.75">
      <c r="A167" s="128"/>
      <c r="B167" s="180" t="s">
        <v>820</v>
      </c>
      <c r="C167" s="2"/>
      <c r="D167" s="35" t="s">
        <v>193</v>
      </c>
      <c r="E167" s="112">
        <v>15</v>
      </c>
      <c r="F167" s="112">
        <v>15</v>
      </c>
      <c r="G167" s="112"/>
      <c r="H167" s="112"/>
      <c r="I167" s="477"/>
      <c r="J167" s="158">
        <v>25</v>
      </c>
      <c r="K167" s="112"/>
    </row>
    <row r="168" spans="1:11" ht="15.75">
      <c r="A168" s="128"/>
      <c r="B168" s="133" t="s">
        <v>513</v>
      </c>
      <c r="C168" s="2"/>
      <c r="D168" s="129"/>
      <c r="E168" s="112"/>
      <c r="F168" s="112"/>
      <c r="G168" s="112"/>
      <c r="H168" s="112"/>
      <c r="I168" s="112"/>
      <c r="J168" s="157"/>
      <c r="K168" s="112"/>
    </row>
    <row r="169" spans="1:11" ht="15.75">
      <c r="A169" s="128"/>
      <c r="B169" s="133" t="s">
        <v>515</v>
      </c>
      <c r="C169" s="2"/>
      <c r="D169" s="129"/>
      <c r="E169" s="112"/>
      <c r="F169" s="112"/>
      <c r="G169" s="112"/>
      <c r="H169" s="112"/>
      <c r="I169" s="112"/>
      <c r="J169" s="157"/>
      <c r="K169" s="112"/>
    </row>
    <row r="170" spans="1:11" ht="15.75">
      <c r="A170" s="128"/>
      <c r="B170" s="133" t="s">
        <v>419</v>
      </c>
      <c r="C170" s="2"/>
      <c r="D170" s="129"/>
      <c r="E170" s="112"/>
      <c r="F170" s="112"/>
      <c r="G170" s="112"/>
      <c r="H170" s="112"/>
      <c r="I170" s="112"/>
      <c r="J170" s="157"/>
      <c r="K170" s="112"/>
    </row>
    <row r="171" spans="1:11" ht="15.75">
      <c r="A171" s="128"/>
      <c r="B171" s="133" t="s">
        <v>422</v>
      </c>
      <c r="C171" s="2"/>
      <c r="D171" s="129"/>
      <c r="E171" s="112"/>
      <c r="F171" s="112"/>
      <c r="G171" s="112"/>
      <c r="H171" s="112"/>
      <c r="I171" s="112"/>
      <c r="J171" s="157"/>
      <c r="K171" s="112"/>
    </row>
    <row r="172" spans="1:11" ht="15.75">
      <c r="A172" s="191"/>
      <c r="B172" s="192" t="s">
        <v>821</v>
      </c>
      <c r="C172" s="183"/>
      <c r="D172" s="46" t="s">
        <v>194</v>
      </c>
      <c r="E172" s="112">
        <v>35</v>
      </c>
      <c r="F172" s="112">
        <v>15</v>
      </c>
      <c r="G172" s="112">
        <v>20</v>
      </c>
      <c r="H172" s="112"/>
      <c r="I172" s="477"/>
      <c r="J172" s="158">
        <v>50</v>
      </c>
      <c r="K172" s="112"/>
    </row>
    <row r="173" spans="1:11">
      <c r="A173" s="42"/>
      <c r="B173" s="193" t="s">
        <v>822</v>
      </c>
      <c r="C173" s="194"/>
      <c r="D173" s="194">
        <v>10</v>
      </c>
      <c r="E173" s="42">
        <v>15</v>
      </c>
      <c r="F173" s="42">
        <v>15</v>
      </c>
      <c r="G173" s="42"/>
      <c r="H173" s="42"/>
      <c r="I173" s="42"/>
      <c r="J173" s="42">
        <v>25</v>
      </c>
      <c r="K173" s="42"/>
    </row>
    <row r="174" spans="1:11">
      <c r="A174" s="768" t="s">
        <v>784</v>
      </c>
      <c r="B174" s="769"/>
      <c r="C174" s="769"/>
      <c r="D174" s="769"/>
      <c r="E174" s="769"/>
      <c r="F174" s="769"/>
      <c r="G174" s="769"/>
      <c r="H174" s="769"/>
      <c r="I174" s="769"/>
      <c r="J174" s="769"/>
      <c r="K174" s="770"/>
    </row>
    <row r="175" spans="1:11" ht="15.75">
      <c r="A175" s="24"/>
      <c r="B175" s="26"/>
      <c r="C175" s="2"/>
      <c r="D175" s="35"/>
      <c r="E175" s="112"/>
      <c r="F175" s="112"/>
      <c r="G175" s="112"/>
      <c r="H175" s="112"/>
      <c r="I175" s="477"/>
      <c r="J175" s="158"/>
      <c r="K175" s="113"/>
    </row>
    <row r="176" spans="1:11" ht="15.75">
      <c r="A176" s="24"/>
      <c r="B176" s="26"/>
      <c r="C176" s="2"/>
      <c r="D176" s="35"/>
      <c r="E176" s="112"/>
      <c r="F176" s="112"/>
      <c r="G176" s="112"/>
      <c r="H176" s="112"/>
      <c r="I176" s="477"/>
      <c r="J176" s="158"/>
      <c r="K176" s="113"/>
    </row>
    <row r="177" spans="1:11">
      <c r="A177" s="648" t="s">
        <v>679</v>
      </c>
      <c r="B177" s="649"/>
      <c r="C177" s="649"/>
      <c r="D177" s="649"/>
      <c r="E177" s="649"/>
      <c r="F177" s="649"/>
      <c r="G177" s="649"/>
      <c r="H177" s="649"/>
      <c r="I177" s="649"/>
      <c r="J177" s="649"/>
      <c r="K177" s="650"/>
    </row>
    <row r="178" spans="1:11" ht="15.75">
      <c r="A178" s="473">
        <v>7.1</v>
      </c>
      <c r="B178" s="51" t="s">
        <v>175</v>
      </c>
      <c r="C178" s="22" t="str">
        <f>"0912-7LEK-C"&amp;A178&amp;"-"&amp;UPPER(LEFT(B178,1))</f>
        <v>0912-7LEK-C7,1-H</v>
      </c>
      <c r="D178" s="49" t="s">
        <v>218</v>
      </c>
      <c r="E178" s="50">
        <v>15</v>
      </c>
      <c r="F178" s="50">
        <v>15</v>
      </c>
      <c r="G178" s="50">
        <v>0</v>
      </c>
      <c r="H178" s="50">
        <v>0</v>
      </c>
      <c r="I178" s="50">
        <v>0</v>
      </c>
      <c r="J178" s="160">
        <v>25</v>
      </c>
      <c r="K178" s="50">
        <v>1</v>
      </c>
    </row>
    <row r="179" spans="1:11" ht="15.75">
      <c r="A179" s="1">
        <v>7.2</v>
      </c>
      <c r="B179" s="29" t="s">
        <v>178</v>
      </c>
      <c r="C179" s="2" t="str">
        <f>"0912-7LEK-C"&amp;A179&amp;"-"&amp;UPPER(LEFT(B179,1))</f>
        <v>0912-7LEK-C7,2-E</v>
      </c>
      <c r="D179" s="35" t="s">
        <v>218</v>
      </c>
      <c r="E179" s="36">
        <v>15</v>
      </c>
      <c r="F179" s="36">
        <v>15</v>
      </c>
      <c r="G179" s="36">
        <v>0</v>
      </c>
      <c r="H179" s="36">
        <v>0</v>
      </c>
      <c r="I179" s="36">
        <v>0</v>
      </c>
      <c r="J179" s="161">
        <v>25</v>
      </c>
      <c r="K179" s="36">
        <v>1</v>
      </c>
    </row>
    <row r="180" spans="1:11" ht="15.75">
      <c r="A180" s="1">
        <v>7.3</v>
      </c>
      <c r="B180" s="29" t="s">
        <v>181</v>
      </c>
      <c r="C180" s="2" t="str">
        <f>"0912-7LEK-C"&amp;A180&amp;"-"&amp;UPPER(LEFT(B180,1))</f>
        <v>0912-7LEK-C7,3-Z</v>
      </c>
      <c r="D180" s="35" t="s">
        <v>234</v>
      </c>
      <c r="E180" s="36">
        <v>15</v>
      </c>
      <c r="F180" s="36">
        <v>15</v>
      </c>
      <c r="G180" s="36">
        <v>0</v>
      </c>
      <c r="H180" s="36">
        <v>0</v>
      </c>
      <c r="I180" s="36">
        <v>0</v>
      </c>
      <c r="J180" s="161">
        <v>25</v>
      </c>
      <c r="K180" s="36">
        <v>1</v>
      </c>
    </row>
    <row r="181" spans="1:11" ht="15.75">
      <c r="A181" s="1">
        <v>7.4</v>
      </c>
      <c r="B181" s="29" t="s">
        <v>519</v>
      </c>
      <c r="C181" s="2" t="str">
        <f>"0912-7LEK-C"&amp;A181&amp;"-"&amp;UPPER(LEFT(B181,1))</f>
        <v>0912-7LEK-C7,4-P</v>
      </c>
      <c r="D181" s="35" t="s">
        <v>194</v>
      </c>
      <c r="E181" s="36">
        <v>15</v>
      </c>
      <c r="F181" s="36">
        <v>15</v>
      </c>
      <c r="G181" s="36">
        <v>0</v>
      </c>
      <c r="H181" s="36">
        <v>0</v>
      </c>
      <c r="I181" s="36">
        <v>0</v>
      </c>
      <c r="J181" s="161">
        <v>25</v>
      </c>
      <c r="K181" s="36">
        <v>1</v>
      </c>
    </row>
    <row r="182" spans="1:11" ht="15.75">
      <c r="A182" s="1">
        <v>7.5</v>
      </c>
      <c r="B182" s="29" t="s">
        <v>520</v>
      </c>
      <c r="C182" s="2" t="str">
        <f>"0912-7LEK-C"&amp;A182&amp;"-"&amp;UPPER(LEFT(B182,1))</f>
        <v>0912-7LEK-C7,5-M</v>
      </c>
      <c r="D182" s="35">
        <v>10</v>
      </c>
      <c r="E182" s="36">
        <v>45</v>
      </c>
      <c r="F182" s="36">
        <v>10</v>
      </c>
      <c r="G182" s="36">
        <v>15</v>
      </c>
      <c r="H182" s="36">
        <v>20</v>
      </c>
      <c r="I182" s="36">
        <v>0</v>
      </c>
      <c r="J182" s="161">
        <v>55</v>
      </c>
      <c r="K182" s="36">
        <v>2</v>
      </c>
    </row>
    <row r="183" spans="1:11">
      <c r="A183" s="655" t="s">
        <v>41</v>
      </c>
      <c r="B183" s="656"/>
      <c r="C183" s="656"/>
      <c r="D183" s="657"/>
      <c r="E183" s="47">
        <f>SUM(E178:E182)</f>
        <v>105</v>
      </c>
      <c r="F183" s="47">
        <f t="shared" ref="F183:K183" si="8">SUM(F178:F182)</f>
        <v>70</v>
      </c>
      <c r="G183" s="47">
        <f t="shared" si="8"/>
        <v>15</v>
      </c>
      <c r="H183" s="47">
        <f t="shared" si="8"/>
        <v>20</v>
      </c>
      <c r="I183" s="47">
        <f t="shared" si="8"/>
        <v>0</v>
      </c>
      <c r="J183" s="157">
        <f t="shared" si="8"/>
        <v>155</v>
      </c>
      <c r="K183" s="47">
        <f t="shared" si="8"/>
        <v>6</v>
      </c>
    </row>
    <row r="184" spans="1:11">
      <c r="A184" s="42"/>
      <c r="B184" s="143"/>
      <c r="C184" s="143"/>
      <c r="D184" s="143"/>
      <c r="E184" s="144"/>
      <c r="F184" s="144"/>
      <c r="G184" s="144"/>
      <c r="H184" s="144"/>
      <c r="I184" s="144"/>
      <c r="J184" s="161"/>
      <c r="K184" s="144"/>
    </row>
    <row r="185" spans="1:11">
      <c r="A185" s="143"/>
      <c r="B185" s="145" t="s">
        <v>550</v>
      </c>
      <c r="C185" s="143"/>
      <c r="D185" s="143"/>
      <c r="E185" s="144"/>
      <c r="F185" s="144"/>
      <c r="G185" s="144"/>
      <c r="H185" s="144"/>
      <c r="I185" s="144"/>
      <c r="J185" s="161"/>
      <c r="K185" s="144"/>
    </row>
    <row r="186" spans="1:11">
      <c r="A186" s="146"/>
      <c r="B186" s="147"/>
      <c r="C186" s="148"/>
      <c r="D186" s="148"/>
      <c r="E186" s="149"/>
      <c r="F186" s="149"/>
      <c r="G186" s="149"/>
      <c r="H186" s="149"/>
      <c r="I186" s="149"/>
      <c r="J186" s="165"/>
      <c r="K186" s="150"/>
    </row>
    <row r="187" spans="1:11">
      <c r="A187" s="146"/>
      <c r="B187" s="147"/>
      <c r="C187" s="148"/>
      <c r="D187" s="148"/>
      <c r="E187" s="149"/>
      <c r="F187" s="149"/>
      <c r="G187" s="149"/>
      <c r="H187" s="149"/>
      <c r="I187" s="149"/>
      <c r="J187" s="165"/>
      <c r="K187" s="150"/>
    </row>
    <row r="188" spans="1:11">
      <c r="A188" s="648" t="s">
        <v>680</v>
      </c>
      <c r="B188" s="649"/>
      <c r="C188" s="649"/>
      <c r="D188" s="649"/>
      <c r="E188" s="649"/>
      <c r="F188" s="649"/>
      <c r="G188" s="649"/>
      <c r="H188" s="649"/>
      <c r="I188" s="649"/>
      <c r="J188" s="649"/>
      <c r="K188" s="650"/>
    </row>
    <row r="189" spans="1:11" ht="15.75">
      <c r="A189" s="473">
        <v>8.1</v>
      </c>
      <c r="B189" s="51" t="s">
        <v>310</v>
      </c>
      <c r="C189" s="22" t="str">
        <f>"0912-7LEK-C"&amp;A189&amp;"-"&amp;UPPER(LEFT(B189,1))</f>
        <v>0912-7LEK-C8,1-C</v>
      </c>
      <c r="D189" s="49" t="s">
        <v>196</v>
      </c>
      <c r="E189" s="50">
        <v>240</v>
      </c>
      <c r="F189" s="50">
        <v>0</v>
      </c>
      <c r="G189" s="50">
        <v>0</v>
      </c>
      <c r="H189" s="50">
        <v>240</v>
      </c>
      <c r="I189" s="50">
        <v>0</v>
      </c>
      <c r="J189" s="160">
        <v>400</v>
      </c>
      <c r="K189" s="50">
        <v>16</v>
      </c>
    </row>
    <row r="190" spans="1:11" ht="15.75">
      <c r="A190" s="1">
        <v>8.1999999999999993</v>
      </c>
      <c r="B190" s="29" t="s">
        <v>307</v>
      </c>
      <c r="C190" s="2" t="str">
        <f t="shared" ref="C190:C196" si="9">"0912-7LEK-C"&amp;A190&amp;"-"&amp;UPPER(LEFT(B190,1))</f>
        <v>0912-7LEK-C8,2-P</v>
      </c>
      <c r="D190" s="35" t="s">
        <v>196</v>
      </c>
      <c r="E190" s="36">
        <v>120</v>
      </c>
      <c r="F190" s="36">
        <v>0</v>
      </c>
      <c r="G190" s="36">
        <v>0</v>
      </c>
      <c r="H190" s="36">
        <v>120</v>
      </c>
      <c r="I190" s="36">
        <v>0</v>
      </c>
      <c r="J190" s="161">
        <v>200</v>
      </c>
      <c r="K190" s="36">
        <v>8</v>
      </c>
    </row>
    <row r="191" spans="1:11" ht="15.75">
      <c r="A191" s="1">
        <v>8.3000000000000007</v>
      </c>
      <c r="B191" s="29" t="s">
        <v>522</v>
      </c>
      <c r="C191" s="2" t="str">
        <f t="shared" si="9"/>
        <v>0912-7LEK-C8,3-C</v>
      </c>
      <c r="D191" s="35" t="s">
        <v>681</v>
      </c>
      <c r="E191" s="36">
        <v>120</v>
      </c>
      <c r="F191" s="36">
        <v>0</v>
      </c>
      <c r="G191" s="36">
        <v>0</v>
      </c>
      <c r="H191" s="36">
        <v>120</v>
      </c>
      <c r="I191" s="36">
        <v>0</v>
      </c>
      <c r="J191" s="161">
        <v>200</v>
      </c>
      <c r="K191" s="36">
        <v>8</v>
      </c>
    </row>
    <row r="192" spans="1:11" ht="15.75">
      <c r="A192" s="1">
        <v>8.4</v>
      </c>
      <c r="B192" s="29" t="s">
        <v>509</v>
      </c>
      <c r="C192" s="2" t="str">
        <f t="shared" si="9"/>
        <v>0912-7LEK-C8,4-G</v>
      </c>
      <c r="D192" s="35" t="s">
        <v>198</v>
      </c>
      <c r="E192" s="36">
        <v>60</v>
      </c>
      <c r="F192" s="36">
        <v>0</v>
      </c>
      <c r="G192" s="36">
        <v>0</v>
      </c>
      <c r="H192" s="36">
        <v>60</v>
      </c>
      <c r="I192" s="36">
        <v>0</v>
      </c>
      <c r="J192" s="161">
        <v>100</v>
      </c>
      <c r="K192" s="36">
        <v>4</v>
      </c>
    </row>
    <row r="193" spans="1:11" ht="15.75">
      <c r="A193" s="1">
        <v>8.5</v>
      </c>
      <c r="B193" s="29" t="s">
        <v>399</v>
      </c>
      <c r="C193" s="2" t="str">
        <f t="shared" si="9"/>
        <v>0912-7LEK-C8,5-P</v>
      </c>
      <c r="D193" s="35" t="s">
        <v>198</v>
      </c>
      <c r="E193" s="36">
        <v>60</v>
      </c>
      <c r="F193" s="36">
        <v>0</v>
      </c>
      <c r="G193" s="36">
        <v>0</v>
      </c>
      <c r="H193" s="36">
        <v>60</v>
      </c>
      <c r="I193" s="36">
        <v>0</v>
      </c>
      <c r="J193" s="161">
        <v>100</v>
      </c>
      <c r="K193" s="36">
        <v>4</v>
      </c>
    </row>
    <row r="194" spans="1:11" ht="15.75">
      <c r="A194" s="1">
        <v>8.6</v>
      </c>
      <c r="B194" s="29" t="s">
        <v>682</v>
      </c>
      <c r="C194" s="2" t="str">
        <f>"0912-7LEK-C"&amp;A194&amp;"-"&amp;UPPER(LEFT(B194,1))&amp;"R"</f>
        <v>0912-7LEK-C8,6-MR</v>
      </c>
      <c r="D194" s="35" t="s">
        <v>198</v>
      </c>
      <c r="E194" s="36">
        <v>60</v>
      </c>
      <c r="F194" s="36">
        <v>0</v>
      </c>
      <c r="G194" s="36">
        <v>0</v>
      </c>
      <c r="H194" s="36">
        <v>60</v>
      </c>
      <c r="I194" s="36">
        <v>0</v>
      </c>
      <c r="J194" s="161">
        <v>100</v>
      </c>
      <c r="K194" s="36">
        <v>4</v>
      </c>
    </row>
    <row r="195" spans="1:11" ht="15.75">
      <c r="A195" s="1">
        <v>8.6999999999999993</v>
      </c>
      <c r="B195" s="29" t="s">
        <v>489</v>
      </c>
      <c r="C195" s="2" t="str">
        <f t="shared" si="9"/>
        <v>0912-7LEK-C8,7-M</v>
      </c>
      <c r="D195" s="35" t="s">
        <v>198</v>
      </c>
      <c r="E195" s="36">
        <v>60</v>
      </c>
      <c r="F195" s="36">
        <v>0</v>
      </c>
      <c r="G195" s="36">
        <v>0</v>
      </c>
      <c r="H195" s="36">
        <v>60</v>
      </c>
      <c r="I195" s="36">
        <v>0</v>
      </c>
      <c r="J195" s="161">
        <v>100</v>
      </c>
      <c r="K195" s="36">
        <v>4</v>
      </c>
    </row>
    <row r="196" spans="1:11" ht="15.75">
      <c r="A196" s="1">
        <v>8.8000000000000007</v>
      </c>
      <c r="B196" s="29" t="s">
        <v>683</v>
      </c>
      <c r="C196" s="2" t="str">
        <f t="shared" si="9"/>
        <v>0912-7LEK-C8,8-S</v>
      </c>
      <c r="D196" s="35" t="s">
        <v>198</v>
      </c>
      <c r="E196" s="36">
        <v>180</v>
      </c>
      <c r="F196" s="36">
        <v>0</v>
      </c>
      <c r="G196" s="36">
        <v>0</v>
      </c>
      <c r="H196" s="36">
        <v>180</v>
      </c>
      <c r="I196" s="36">
        <v>0</v>
      </c>
      <c r="J196" s="161">
        <v>300</v>
      </c>
      <c r="K196" s="36">
        <v>12</v>
      </c>
    </row>
    <row r="197" spans="1:11">
      <c r="A197" s="655" t="s">
        <v>41</v>
      </c>
      <c r="B197" s="656"/>
      <c r="C197" s="656"/>
      <c r="D197" s="657"/>
      <c r="E197" s="47">
        <f>SUM(E189:E196)</f>
        <v>900</v>
      </c>
      <c r="F197" s="47">
        <f t="shared" ref="F197:K197" si="10">SUM(F189:F196)</f>
        <v>0</v>
      </c>
      <c r="G197" s="47">
        <f t="shared" si="10"/>
        <v>0</v>
      </c>
      <c r="H197" s="47">
        <f t="shared" si="10"/>
        <v>900</v>
      </c>
      <c r="I197" s="47">
        <f t="shared" si="10"/>
        <v>0</v>
      </c>
      <c r="J197" s="157">
        <f t="shared" si="10"/>
        <v>1500</v>
      </c>
      <c r="K197" s="47">
        <f t="shared" si="10"/>
        <v>60</v>
      </c>
    </row>
    <row r="198" spans="1:11">
      <c r="A198" s="648" t="s">
        <v>684</v>
      </c>
      <c r="B198" s="649"/>
      <c r="C198" s="649"/>
      <c r="D198" s="649"/>
      <c r="E198" s="649"/>
      <c r="F198" s="649"/>
      <c r="G198" s="649"/>
      <c r="H198" s="649"/>
      <c r="I198" s="649"/>
      <c r="J198" s="649"/>
      <c r="K198" s="650"/>
    </row>
    <row r="199" spans="1:11" ht="15.75">
      <c r="A199" s="473">
        <v>9.1</v>
      </c>
      <c r="B199" s="51" t="s">
        <v>65</v>
      </c>
      <c r="C199" s="22" t="str">
        <f t="shared" ref="C199:C206" si="11">"0912-7LEK-C"&amp;A199&amp;"-"&amp;UPPER(LEFT(B199,1))</f>
        <v>0912-7LEK-C9,1-O</v>
      </c>
      <c r="D199" s="49" t="s">
        <v>685</v>
      </c>
      <c r="E199" s="50">
        <v>120</v>
      </c>
      <c r="F199" s="50">
        <v>0</v>
      </c>
      <c r="G199" s="50">
        <v>0</v>
      </c>
      <c r="H199" s="55">
        <v>120</v>
      </c>
      <c r="I199" s="50">
        <v>0</v>
      </c>
      <c r="J199" s="160">
        <v>120</v>
      </c>
      <c r="K199" s="50">
        <v>4</v>
      </c>
    </row>
    <row r="200" spans="1:11" ht="15.75">
      <c r="A200" s="1">
        <v>9.1999999999999993</v>
      </c>
      <c r="B200" s="29" t="s">
        <v>686</v>
      </c>
      <c r="C200" s="2" t="str">
        <f t="shared" si="11"/>
        <v>0912-7LEK-C9,2-L</v>
      </c>
      <c r="D200" s="35" t="s">
        <v>234</v>
      </c>
      <c r="E200" s="36">
        <v>90</v>
      </c>
      <c r="F200" s="36">
        <v>0</v>
      </c>
      <c r="G200" s="36">
        <v>0</v>
      </c>
      <c r="H200" s="42">
        <v>90</v>
      </c>
      <c r="I200" s="36">
        <v>0</v>
      </c>
      <c r="J200" s="161">
        <v>90</v>
      </c>
      <c r="K200" s="36">
        <v>3</v>
      </c>
    </row>
    <row r="201" spans="1:11" ht="15.75">
      <c r="A201" s="1">
        <v>9.3000000000000007</v>
      </c>
      <c r="B201" s="29" t="s">
        <v>187</v>
      </c>
      <c r="C201" s="2" t="str">
        <f t="shared" si="11"/>
        <v>0912-7LEK-C9,3-P</v>
      </c>
      <c r="D201" s="35" t="s">
        <v>234</v>
      </c>
      <c r="E201" s="36">
        <v>30</v>
      </c>
      <c r="F201" s="36">
        <v>0</v>
      </c>
      <c r="G201" s="36">
        <v>0</v>
      </c>
      <c r="H201" s="42">
        <v>30</v>
      </c>
      <c r="I201" s="36">
        <v>0</v>
      </c>
      <c r="J201" s="161">
        <v>30</v>
      </c>
      <c r="K201" s="36">
        <v>1</v>
      </c>
    </row>
    <row r="202" spans="1:11" ht="15.75">
      <c r="A202" s="1">
        <v>9.4</v>
      </c>
      <c r="B202" s="29" t="s">
        <v>310</v>
      </c>
      <c r="C202" s="2" t="str">
        <f t="shared" si="11"/>
        <v>0912-7LEK-C9,4-C</v>
      </c>
      <c r="D202" s="35" t="s">
        <v>191</v>
      </c>
      <c r="E202" s="36">
        <v>120</v>
      </c>
      <c r="F202" s="36">
        <v>0</v>
      </c>
      <c r="G202" s="36">
        <v>0</v>
      </c>
      <c r="H202" s="42">
        <v>120</v>
      </c>
      <c r="I202" s="36">
        <v>0</v>
      </c>
      <c r="J202" s="161">
        <v>120</v>
      </c>
      <c r="K202" s="36">
        <v>4</v>
      </c>
    </row>
    <row r="203" spans="1:11" ht="15.75">
      <c r="A203" s="1">
        <v>9.5</v>
      </c>
      <c r="B203" s="29" t="s">
        <v>687</v>
      </c>
      <c r="C203" s="2" t="str">
        <f t="shared" si="11"/>
        <v>0912-7LEK-C9,5-I</v>
      </c>
      <c r="D203" s="35" t="s">
        <v>193</v>
      </c>
      <c r="E203" s="36">
        <v>60</v>
      </c>
      <c r="F203" s="36">
        <v>0</v>
      </c>
      <c r="G203" s="36">
        <v>0</v>
      </c>
      <c r="H203" s="42">
        <v>60</v>
      </c>
      <c r="I203" s="36">
        <v>0</v>
      </c>
      <c r="J203" s="161">
        <v>60</v>
      </c>
      <c r="K203" s="36">
        <v>2</v>
      </c>
    </row>
    <row r="204" spans="1:11" ht="15.75">
      <c r="A204" s="1">
        <v>9.6</v>
      </c>
      <c r="B204" s="29" t="s">
        <v>307</v>
      </c>
      <c r="C204" s="2" t="str">
        <f t="shared" si="11"/>
        <v>0912-7LEK-C9,6-P</v>
      </c>
      <c r="D204" s="35" t="s">
        <v>193</v>
      </c>
      <c r="E204" s="36">
        <v>60</v>
      </c>
      <c r="F204" s="36">
        <v>0</v>
      </c>
      <c r="G204" s="36">
        <v>0</v>
      </c>
      <c r="H204" s="42">
        <v>60</v>
      </c>
      <c r="I204" s="36">
        <v>0</v>
      </c>
      <c r="J204" s="161">
        <v>60</v>
      </c>
      <c r="K204" s="36">
        <v>2</v>
      </c>
    </row>
    <row r="205" spans="1:11" ht="15.75">
      <c r="A205" s="1">
        <v>9.6999999999999993</v>
      </c>
      <c r="B205" s="29" t="s">
        <v>522</v>
      </c>
      <c r="C205" s="2" t="str">
        <f t="shared" si="11"/>
        <v>0912-7LEK-C9,7-C</v>
      </c>
      <c r="D205" s="35" t="s">
        <v>195</v>
      </c>
      <c r="E205" s="36">
        <v>60</v>
      </c>
      <c r="F205" s="36">
        <v>0</v>
      </c>
      <c r="G205" s="36">
        <v>0</v>
      </c>
      <c r="H205" s="42">
        <v>60</v>
      </c>
      <c r="I205" s="36">
        <v>0</v>
      </c>
      <c r="J205" s="161">
        <v>60</v>
      </c>
      <c r="K205" s="36">
        <v>2</v>
      </c>
    </row>
    <row r="206" spans="1:11" ht="15.75">
      <c r="A206" s="1">
        <v>9.8000000000000007</v>
      </c>
      <c r="B206" s="29" t="s">
        <v>509</v>
      </c>
      <c r="C206" s="2" t="str">
        <f t="shared" si="11"/>
        <v>0912-7LEK-C9,8-G</v>
      </c>
      <c r="D206" s="35" t="s">
        <v>195</v>
      </c>
      <c r="E206" s="36">
        <v>60</v>
      </c>
      <c r="F206" s="36">
        <v>0</v>
      </c>
      <c r="G206" s="36">
        <v>0</v>
      </c>
      <c r="H206" s="42">
        <v>60</v>
      </c>
      <c r="I206" s="36">
        <v>0</v>
      </c>
      <c r="J206" s="161">
        <v>60</v>
      </c>
      <c r="K206" s="36">
        <v>2</v>
      </c>
    </row>
    <row r="207" spans="1:11">
      <c r="A207" s="661" t="s">
        <v>41</v>
      </c>
      <c r="B207" s="661"/>
      <c r="C207" s="79"/>
      <c r="D207" s="37"/>
      <c r="E207" s="40">
        <f>SUM(E199:E206)</f>
        <v>600</v>
      </c>
      <c r="F207" s="40">
        <f t="shared" ref="F207:K207" si="12">SUM(F199:F206)</f>
        <v>0</v>
      </c>
      <c r="G207" s="40">
        <f t="shared" si="12"/>
        <v>0</v>
      </c>
      <c r="H207" s="40">
        <f t="shared" si="12"/>
        <v>600</v>
      </c>
      <c r="I207" s="40">
        <f t="shared" si="12"/>
        <v>0</v>
      </c>
      <c r="J207" s="161">
        <f t="shared" si="12"/>
        <v>600</v>
      </c>
      <c r="K207" s="40">
        <f t="shared" si="12"/>
        <v>20</v>
      </c>
    </row>
    <row r="208" spans="1:11">
      <c r="A208" s="648" t="s">
        <v>688</v>
      </c>
      <c r="B208" s="649"/>
      <c r="C208" s="649"/>
      <c r="D208" s="649"/>
      <c r="E208" s="649"/>
      <c r="F208" s="649"/>
      <c r="G208" s="649"/>
      <c r="H208" s="649"/>
      <c r="I208" s="649"/>
      <c r="J208" s="649"/>
      <c r="K208" s="650"/>
    </row>
    <row r="209" spans="1:17" ht="15.75">
      <c r="A209" s="1">
        <v>10.1</v>
      </c>
      <c r="B209" s="29" t="s">
        <v>60</v>
      </c>
      <c r="C209" s="2" t="str">
        <f>"0912-7LEK-A"&amp;A209&amp;"-"&amp;UPPER(LEFT(B209,1))&amp;"A"</f>
        <v>0912-7LEK-A10,1-JA</v>
      </c>
      <c r="D209" s="35" t="s">
        <v>62</v>
      </c>
      <c r="E209" s="36">
        <v>120</v>
      </c>
      <c r="F209" s="36">
        <v>0</v>
      </c>
      <c r="G209" s="36">
        <v>120</v>
      </c>
      <c r="H209" s="36">
        <v>0</v>
      </c>
      <c r="I209" s="36">
        <v>0</v>
      </c>
      <c r="J209" s="161">
        <v>180</v>
      </c>
      <c r="K209" s="36">
        <v>6</v>
      </c>
    </row>
    <row r="210" spans="1:17" ht="15.75">
      <c r="A210" s="1">
        <v>10.199999999999999</v>
      </c>
      <c r="B210" s="29" t="s">
        <v>689</v>
      </c>
      <c r="C210" s="2" t="str">
        <f>"0912-7LEK-A"&amp;A210&amp;"-"&amp;UPPER(LEFT(B210,1))&amp;"O"</f>
        <v>0912-7LEK-A10,2-JO</v>
      </c>
      <c r="D210" s="35" t="s">
        <v>655</v>
      </c>
      <c r="E210" s="36">
        <v>50</v>
      </c>
      <c r="F210" s="36">
        <v>0</v>
      </c>
      <c r="G210" s="36">
        <v>50</v>
      </c>
      <c r="H210" s="36">
        <v>0</v>
      </c>
      <c r="I210" s="36">
        <v>0</v>
      </c>
      <c r="J210" s="161">
        <v>60</v>
      </c>
      <c r="K210" s="36">
        <v>2</v>
      </c>
    </row>
    <row r="211" spans="1:17" ht="15.75">
      <c r="A211" s="1">
        <v>10.3</v>
      </c>
      <c r="B211" s="29" t="s">
        <v>69</v>
      </c>
      <c r="C211" s="2" t="str">
        <f>"0912-7LEK-A"&amp;A211&amp;"-"&amp;UPPER(LEFT(B211,1))&amp;"Ł"</f>
        <v>0912-7LEK-A10,3-JŁ</v>
      </c>
      <c r="D211" s="35" t="s">
        <v>672</v>
      </c>
      <c r="E211" s="36">
        <v>30</v>
      </c>
      <c r="F211" s="36">
        <v>0</v>
      </c>
      <c r="G211" s="36">
        <v>30</v>
      </c>
      <c r="H211" s="36">
        <v>0</v>
      </c>
      <c r="I211" s="36">
        <v>0</v>
      </c>
      <c r="J211" s="161">
        <v>30</v>
      </c>
      <c r="K211" s="36">
        <v>1</v>
      </c>
    </row>
    <row r="212" spans="1:17" ht="18.75" customHeight="1">
      <c r="A212" s="1">
        <v>10.4</v>
      </c>
      <c r="B212" s="29" t="s">
        <v>690</v>
      </c>
      <c r="C212" s="2" t="str">
        <f>"0912-7LEK-A"&amp;A212&amp;"-"&amp;UPPER(LEFT(B212,1))&amp;"B"</f>
        <v>0912-7LEK-A10,4-PB</v>
      </c>
      <c r="D212" s="35" t="s">
        <v>672</v>
      </c>
      <c r="E212" s="36">
        <v>2</v>
      </c>
      <c r="F212" s="36">
        <v>0</v>
      </c>
      <c r="G212" s="36">
        <v>2</v>
      </c>
      <c r="H212" s="36">
        <v>0</v>
      </c>
      <c r="I212" s="36">
        <v>0</v>
      </c>
      <c r="J212" s="161">
        <v>2</v>
      </c>
      <c r="K212" s="36">
        <v>0</v>
      </c>
    </row>
    <row r="213" spans="1:17" ht="15.75" customHeight="1">
      <c r="A213" s="1">
        <v>10.5</v>
      </c>
      <c r="B213" s="29" t="s">
        <v>75</v>
      </c>
      <c r="C213" s="2" t="str">
        <f>"0912-7LEK-A"&amp;A213&amp;"-"&amp;UPPER(LEFT(B213,1))&amp;"HP"</f>
        <v>0912-7LEK-A10,5-BHP</v>
      </c>
      <c r="D213" s="35" t="s">
        <v>685</v>
      </c>
      <c r="E213" s="36">
        <v>5</v>
      </c>
      <c r="F213" s="36">
        <v>5</v>
      </c>
      <c r="G213" s="36">
        <v>0</v>
      </c>
      <c r="H213" s="36">
        <v>0</v>
      </c>
      <c r="I213" s="36">
        <v>0</v>
      </c>
      <c r="J213" s="161">
        <v>5</v>
      </c>
      <c r="K213" s="36">
        <v>0</v>
      </c>
    </row>
    <row r="214" spans="1:17" ht="18.75" customHeight="1">
      <c r="A214" s="1">
        <v>10.6</v>
      </c>
      <c r="B214" s="29" t="s">
        <v>78</v>
      </c>
      <c r="C214" s="2" t="str">
        <f>"0912-7LEK-A"&amp;A214&amp;"-"&amp;UPPER(LEFT(B214,1))&amp;"F"</f>
        <v>0912-7LEK-A10,6-WF</v>
      </c>
      <c r="D214" s="35" t="s">
        <v>328</v>
      </c>
      <c r="E214" s="36">
        <v>180</v>
      </c>
      <c r="F214" s="36">
        <v>0</v>
      </c>
      <c r="G214" s="36">
        <v>180</v>
      </c>
      <c r="H214" s="36">
        <v>0</v>
      </c>
      <c r="I214" s="36">
        <v>0</v>
      </c>
      <c r="J214" s="161">
        <v>180</v>
      </c>
      <c r="K214" s="36">
        <v>0</v>
      </c>
    </row>
    <row r="215" spans="1:17">
      <c r="A215" s="668">
        <v>10.7</v>
      </c>
      <c r="B215" s="662" t="s">
        <v>691</v>
      </c>
      <c r="C215" s="663"/>
      <c r="D215" s="35" t="s">
        <v>218</v>
      </c>
      <c r="E215" s="36">
        <v>30</v>
      </c>
      <c r="F215" s="36">
        <v>0</v>
      </c>
      <c r="G215" s="36">
        <v>30</v>
      </c>
      <c r="H215" s="36">
        <v>0</v>
      </c>
      <c r="I215" s="36">
        <v>0</v>
      </c>
      <c r="J215" s="161">
        <v>60</v>
      </c>
      <c r="K215" s="36">
        <v>2</v>
      </c>
    </row>
    <row r="216" spans="1:17">
      <c r="A216" s="669"/>
      <c r="B216" s="664"/>
      <c r="C216" s="665"/>
      <c r="D216" s="35" t="s">
        <v>234</v>
      </c>
      <c r="E216" s="36">
        <v>30</v>
      </c>
      <c r="F216" s="36">
        <v>0</v>
      </c>
      <c r="G216" s="36">
        <v>30</v>
      </c>
      <c r="H216" s="36">
        <v>0</v>
      </c>
      <c r="I216" s="36">
        <v>0</v>
      </c>
      <c r="J216" s="161">
        <v>60</v>
      </c>
      <c r="K216" s="36">
        <v>2</v>
      </c>
    </row>
    <row r="217" spans="1:17">
      <c r="A217" s="661" t="s">
        <v>41</v>
      </c>
      <c r="B217" s="661"/>
      <c r="C217" s="79"/>
      <c r="D217" s="37"/>
      <c r="E217" s="40">
        <f t="shared" ref="E217:J217" si="13">SUM(E209:E214)</f>
        <v>387</v>
      </c>
      <c r="F217" s="40">
        <f t="shared" si="13"/>
        <v>5</v>
      </c>
      <c r="G217" s="40">
        <f t="shared" si="13"/>
        <v>382</v>
      </c>
      <c r="H217" s="40">
        <f t="shared" si="13"/>
        <v>0</v>
      </c>
      <c r="I217" s="40">
        <f t="shared" si="13"/>
        <v>0</v>
      </c>
      <c r="J217" s="161">
        <f t="shared" si="13"/>
        <v>457</v>
      </c>
      <c r="K217" s="40">
        <f>SUM(K209:K216)</f>
        <v>13</v>
      </c>
    </row>
    <row r="218" spans="1:17">
      <c r="A218" s="648" t="s">
        <v>692</v>
      </c>
      <c r="B218" s="649"/>
      <c r="C218" s="649"/>
      <c r="D218" s="649"/>
      <c r="E218" s="649"/>
      <c r="F218" s="649"/>
      <c r="G218" s="649"/>
      <c r="H218" s="649"/>
      <c r="I218" s="649"/>
      <c r="J218" s="649"/>
      <c r="K218" s="650"/>
    </row>
    <row r="219" spans="1:17" ht="15.75">
      <c r="A219" s="74">
        <v>1</v>
      </c>
      <c r="B219" s="34" t="s">
        <v>82</v>
      </c>
      <c r="C219" s="2"/>
      <c r="D219" s="35" t="s">
        <v>672</v>
      </c>
      <c r="E219" s="36">
        <v>15</v>
      </c>
      <c r="F219" s="36">
        <v>15</v>
      </c>
      <c r="G219" s="36">
        <v>0</v>
      </c>
      <c r="H219" s="36">
        <v>0</v>
      </c>
      <c r="I219" s="36">
        <v>0</v>
      </c>
      <c r="J219" s="161">
        <v>25</v>
      </c>
      <c r="K219" s="36">
        <v>1</v>
      </c>
      <c r="N219" s="767" t="s">
        <v>823</v>
      </c>
      <c r="O219" s="767"/>
      <c r="P219" s="767"/>
      <c r="Q219" s="767"/>
    </row>
    <row r="220" spans="1:17" ht="15.75">
      <c r="A220" s="74">
        <v>2</v>
      </c>
      <c r="B220" s="34" t="s">
        <v>82</v>
      </c>
      <c r="C220" s="2"/>
      <c r="D220" s="35" t="s">
        <v>672</v>
      </c>
      <c r="E220" s="36">
        <v>15</v>
      </c>
      <c r="F220" s="36">
        <v>15</v>
      </c>
      <c r="G220" s="36">
        <v>0</v>
      </c>
      <c r="H220" s="36">
        <v>0</v>
      </c>
      <c r="I220" s="36">
        <v>0</v>
      </c>
      <c r="J220" s="161">
        <v>25</v>
      </c>
      <c r="K220" s="36">
        <v>1</v>
      </c>
    </row>
    <row r="221" spans="1:17" ht="15.75">
      <c r="A221" s="74">
        <v>3</v>
      </c>
      <c r="B221" s="34" t="s">
        <v>82</v>
      </c>
      <c r="C221" s="2"/>
      <c r="D221" s="35" t="s">
        <v>685</v>
      </c>
      <c r="E221" s="36">
        <v>15</v>
      </c>
      <c r="F221" s="36">
        <v>15</v>
      </c>
      <c r="G221" s="36">
        <v>0</v>
      </c>
      <c r="H221" s="36">
        <v>0</v>
      </c>
      <c r="I221" s="36">
        <v>0</v>
      </c>
      <c r="J221" s="161">
        <v>25</v>
      </c>
      <c r="K221" s="36">
        <v>1</v>
      </c>
      <c r="N221" s="766" t="s">
        <v>824</v>
      </c>
      <c r="O221" s="766"/>
      <c r="P221" s="766"/>
      <c r="Q221" s="766"/>
    </row>
    <row r="222" spans="1:17" ht="15.75">
      <c r="A222" s="74">
        <v>4</v>
      </c>
      <c r="B222" s="34" t="s">
        <v>82</v>
      </c>
      <c r="C222" s="2"/>
      <c r="D222" s="35" t="s">
        <v>685</v>
      </c>
      <c r="E222" s="36">
        <v>15</v>
      </c>
      <c r="F222" s="36">
        <v>15</v>
      </c>
      <c r="G222" s="36">
        <v>0</v>
      </c>
      <c r="H222" s="36">
        <v>0</v>
      </c>
      <c r="I222" s="36">
        <v>0</v>
      </c>
      <c r="J222" s="161">
        <v>25</v>
      </c>
      <c r="K222" s="36">
        <v>1</v>
      </c>
    </row>
    <row r="223" spans="1:17" ht="15.75">
      <c r="A223" s="74">
        <v>5</v>
      </c>
      <c r="B223" s="34" t="s">
        <v>82</v>
      </c>
      <c r="C223" s="2"/>
      <c r="D223" s="35" t="s">
        <v>218</v>
      </c>
      <c r="E223" s="36">
        <v>15</v>
      </c>
      <c r="F223" s="36">
        <v>15</v>
      </c>
      <c r="G223" s="36">
        <v>0</v>
      </c>
      <c r="H223" s="36">
        <v>0</v>
      </c>
      <c r="I223" s="36">
        <v>0</v>
      </c>
      <c r="J223" s="161">
        <v>25</v>
      </c>
      <c r="K223" s="36">
        <v>1</v>
      </c>
      <c r="N223" s="80" t="s">
        <v>825</v>
      </c>
      <c r="O223" s="80"/>
      <c r="P223" s="80"/>
      <c r="Q223" s="80"/>
    </row>
    <row r="224" spans="1:17" ht="78.75" customHeight="1">
      <c r="A224" s="74">
        <v>6</v>
      </c>
      <c r="B224" s="34" t="s">
        <v>82</v>
      </c>
      <c r="C224" s="2"/>
      <c r="D224" s="35" t="s">
        <v>218</v>
      </c>
      <c r="E224" s="36">
        <v>15</v>
      </c>
      <c r="F224" s="36">
        <v>15</v>
      </c>
      <c r="G224" s="36">
        <v>0</v>
      </c>
      <c r="H224" s="36">
        <v>0</v>
      </c>
      <c r="I224" s="36">
        <v>0</v>
      </c>
      <c r="J224" s="161">
        <v>25</v>
      </c>
      <c r="K224" s="36">
        <v>1</v>
      </c>
    </row>
    <row r="225" spans="1:14" ht="63" customHeight="1">
      <c r="A225" s="74">
        <v>7</v>
      </c>
      <c r="B225" s="34" t="s">
        <v>82</v>
      </c>
      <c r="C225" s="2"/>
      <c r="D225" s="35" t="s">
        <v>218</v>
      </c>
      <c r="E225" s="36">
        <v>15</v>
      </c>
      <c r="F225" s="36">
        <v>15</v>
      </c>
      <c r="G225" s="36">
        <v>0</v>
      </c>
      <c r="H225" s="36">
        <v>0</v>
      </c>
      <c r="I225" s="36">
        <v>0</v>
      </c>
      <c r="J225" s="161">
        <v>25</v>
      </c>
      <c r="K225" s="36">
        <v>1</v>
      </c>
    </row>
    <row r="226" spans="1:14" ht="15.75">
      <c r="A226" s="74">
        <v>8</v>
      </c>
      <c r="B226" s="34" t="s">
        <v>82</v>
      </c>
      <c r="C226" s="2"/>
      <c r="D226" s="35" t="s">
        <v>234</v>
      </c>
      <c r="E226" s="36">
        <v>15</v>
      </c>
      <c r="F226" s="36">
        <v>15</v>
      </c>
      <c r="G226" s="36">
        <v>0</v>
      </c>
      <c r="H226" s="36">
        <v>0</v>
      </c>
      <c r="I226" s="36">
        <v>0</v>
      </c>
      <c r="J226" s="161">
        <v>25</v>
      </c>
      <c r="K226" s="36">
        <v>1</v>
      </c>
      <c r="N226" s="127" t="s">
        <v>357</v>
      </c>
    </row>
    <row r="227" spans="1:14" ht="15.75">
      <c r="A227" s="74">
        <v>9</v>
      </c>
      <c r="B227" s="34" t="s">
        <v>82</v>
      </c>
      <c r="C227" s="2"/>
      <c r="D227" s="35" t="s">
        <v>234</v>
      </c>
      <c r="E227" s="36">
        <v>15</v>
      </c>
      <c r="F227" s="36">
        <v>15</v>
      </c>
      <c r="G227" s="36">
        <v>0</v>
      </c>
      <c r="H227" s="36">
        <v>0</v>
      </c>
      <c r="I227" s="36">
        <v>0</v>
      </c>
      <c r="J227" s="161">
        <v>25</v>
      </c>
      <c r="K227" s="36">
        <v>1</v>
      </c>
      <c r="N227" s="39" t="s">
        <v>807</v>
      </c>
    </row>
    <row r="228" spans="1:14" ht="15.75">
      <c r="A228" s="74">
        <v>10</v>
      </c>
      <c r="B228" s="34" t="s">
        <v>82</v>
      </c>
      <c r="C228" s="2"/>
      <c r="D228" s="35" t="s">
        <v>234</v>
      </c>
      <c r="E228" s="36">
        <v>15</v>
      </c>
      <c r="F228" s="36">
        <v>15</v>
      </c>
      <c r="G228" s="36">
        <v>0</v>
      </c>
      <c r="H228" s="36">
        <v>0</v>
      </c>
      <c r="I228" s="36">
        <v>0</v>
      </c>
      <c r="J228" s="161">
        <v>25</v>
      </c>
      <c r="K228" s="36">
        <v>1</v>
      </c>
    </row>
    <row r="229" spans="1:14" ht="15.75">
      <c r="A229" s="74">
        <v>11</v>
      </c>
      <c r="B229" s="34" t="s">
        <v>82</v>
      </c>
      <c r="C229" s="2"/>
      <c r="D229" s="35" t="s">
        <v>315</v>
      </c>
      <c r="E229" s="36">
        <v>15</v>
      </c>
      <c r="F229" s="36">
        <v>15</v>
      </c>
      <c r="G229" s="36">
        <v>0</v>
      </c>
      <c r="H229" s="36">
        <v>0</v>
      </c>
      <c r="I229" s="36">
        <v>0</v>
      </c>
      <c r="J229" s="161">
        <v>25</v>
      </c>
      <c r="K229" s="36">
        <v>1</v>
      </c>
      <c r="N229" s="196"/>
    </row>
    <row r="230" spans="1:14" ht="15.75">
      <c r="A230" s="74">
        <v>12</v>
      </c>
      <c r="B230" s="34" t="s">
        <v>82</v>
      </c>
      <c r="C230" s="2"/>
      <c r="D230" s="35" t="s">
        <v>315</v>
      </c>
      <c r="E230" s="36">
        <v>15</v>
      </c>
      <c r="F230" s="36">
        <v>15</v>
      </c>
      <c r="G230" s="36">
        <v>0</v>
      </c>
      <c r="H230" s="36">
        <v>0</v>
      </c>
      <c r="I230" s="36">
        <v>0</v>
      </c>
      <c r="J230" s="161">
        <v>25</v>
      </c>
      <c r="K230" s="36">
        <v>1</v>
      </c>
      <c r="N230" s="39" t="s">
        <v>822</v>
      </c>
    </row>
    <row r="231" spans="1:14" ht="15.75">
      <c r="A231" s="74">
        <v>13</v>
      </c>
      <c r="B231" s="34" t="s">
        <v>82</v>
      </c>
      <c r="C231" s="2"/>
      <c r="D231" s="35" t="s">
        <v>315</v>
      </c>
      <c r="E231" s="36">
        <v>15</v>
      </c>
      <c r="F231" s="36">
        <v>15</v>
      </c>
      <c r="G231" s="36">
        <v>0</v>
      </c>
      <c r="H231" s="36">
        <v>0</v>
      </c>
      <c r="I231" s="36">
        <v>0</v>
      </c>
      <c r="J231" s="161">
        <v>25</v>
      </c>
      <c r="K231" s="36">
        <v>1</v>
      </c>
    </row>
    <row r="232" spans="1:14" ht="15.75">
      <c r="A232" s="74">
        <v>14</v>
      </c>
      <c r="B232" s="34" t="s">
        <v>82</v>
      </c>
      <c r="C232" s="2"/>
      <c r="D232" s="35" t="s">
        <v>191</v>
      </c>
      <c r="E232" s="36">
        <v>15</v>
      </c>
      <c r="F232" s="36">
        <v>15</v>
      </c>
      <c r="G232" s="36">
        <v>0</v>
      </c>
      <c r="H232" s="36">
        <v>0</v>
      </c>
      <c r="I232" s="36">
        <v>0</v>
      </c>
      <c r="J232" s="161">
        <v>25</v>
      </c>
      <c r="K232" s="36">
        <v>1</v>
      </c>
    </row>
    <row r="233" spans="1:14" ht="15.75">
      <c r="A233" s="74">
        <v>15</v>
      </c>
      <c r="B233" s="34" t="s">
        <v>82</v>
      </c>
      <c r="C233" s="2"/>
      <c r="D233" s="35" t="s">
        <v>191</v>
      </c>
      <c r="E233" s="36">
        <v>15</v>
      </c>
      <c r="F233" s="36">
        <v>15</v>
      </c>
      <c r="G233" s="36">
        <v>0</v>
      </c>
      <c r="H233" s="36">
        <v>0</v>
      </c>
      <c r="I233" s="36">
        <v>0</v>
      </c>
      <c r="J233" s="161">
        <v>25</v>
      </c>
      <c r="K233" s="36">
        <v>1</v>
      </c>
    </row>
    <row r="234" spans="1:14" ht="15.75">
      <c r="A234" s="74">
        <v>16</v>
      </c>
      <c r="B234" s="34" t="s">
        <v>82</v>
      </c>
      <c r="C234" s="2"/>
      <c r="D234" s="35" t="s">
        <v>192</v>
      </c>
      <c r="E234" s="36">
        <v>15</v>
      </c>
      <c r="F234" s="36">
        <v>15</v>
      </c>
      <c r="G234" s="36">
        <v>0</v>
      </c>
      <c r="H234" s="36">
        <v>0</v>
      </c>
      <c r="I234" s="36">
        <v>0</v>
      </c>
      <c r="J234" s="161">
        <v>25</v>
      </c>
      <c r="K234" s="36">
        <v>1</v>
      </c>
    </row>
    <row r="235" spans="1:14" ht="15.75">
      <c r="A235" s="74">
        <v>17</v>
      </c>
      <c r="B235" s="34" t="s">
        <v>82</v>
      </c>
      <c r="C235" s="2"/>
      <c r="D235" s="35" t="s">
        <v>192</v>
      </c>
      <c r="E235" s="36">
        <v>15</v>
      </c>
      <c r="F235" s="36">
        <v>15</v>
      </c>
      <c r="G235" s="36">
        <v>0</v>
      </c>
      <c r="H235" s="36">
        <v>0</v>
      </c>
      <c r="I235" s="36">
        <v>0</v>
      </c>
      <c r="J235" s="161">
        <v>25</v>
      </c>
      <c r="K235" s="36">
        <v>1</v>
      </c>
    </row>
    <row r="236" spans="1:14" ht="15.75">
      <c r="A236" s="74">
        <v>18</v>
      </c>
      <c r="B236" s="34" t="s">
        <v>82</v>
      </c>
      <c r="C236" s="2"/>
      <c r="D236" s="35" t="s">
        <v>193</v>
      </c>
      <c r="E236" s="36">
        <v>15</v>
      </c>
      <c r="F236" s="36">
        <v>15</v>
      </c>
      <c r="G236" s="36">
        <v>0</v>
      </c>
      <c r="H236" s="36">
        <v>0</v>
      </c>
      <c r="I236" s="36">
        <v>0</v>
      </c>
      <c r="J236" s="161">
        <v>25</v>
      </c>
      <c r="K236" s="36">
        <v>1</v>
      </c>
    </row>
    <row r="237" spans="1:14" ht="15.75">
      <c r="A237" s="74">
        <v>19</v>
      </c>
      <c r="B237" s="34" t="s">
        <v>82</v>
      </c>
      <c r="C237" s="2"/>
      <c r="D237" s="35" t="s">
        <v>193</v>
      </c>
      <c r="E237" s="36">
        <v>15</v>
      </c>
      <c r="F237" s="36">
        <v>15</v>
      </c>
      <c r="G237" s="36">
        <v>0</v>
      </c>
      <c r="H237" s="36">
        <v>0</v>
      </c>
      <c r="I237" s="36">
        <v>0</v>
      </c>
      <c r="J237" s="161">
        <v>25</v>
      </c>
      <c r="K237" s="36">
        <v>1</v>
      </c>
    </row>
    <row r="238" spans="1:14" ht="15.75">
      <c r="A238" s="74">
        <v>20</v>
      </c>
      <c r="B238" s="34" t="s">
        <v>82</v>
      </c>
      <c r="C238" s="2"/>
      <c r="D238" s="35" t="s">
        <v>193</v>
      </c>
      <c r="E238" s="36">
        <v>15</v>
      </c>
      <c r="F238" s="36">
        <v>15</v>
      </c>
      <c r="G238" s="36">
        <v>0</v>
      </c>
      <c r="H238" s="36">
        <v>0</v>
      </c>
      <c r="I238" s="36">
        <v>0</v>
      </c>
      <c r="J238" s="161">
        <v>25</v>
      </c>
      <c r="K238" s="36">
        <v>1</v>
      </c>
    </row>
    <row r="239" spans="1:14" ht="15.75">
      <c r="A239" s="74">
        <v>21</v>
      </c>
      <c r="B239" s="34" t="s">
        <v>82</v>
      </c>
      <c r="C239" s="2"/>
      <c r="D239" s="35" t="s">
        <v>193</v>
      </c>
      <c r="E239" s="36">
        <v>15</v>
      </c>
      <c r="F239" s="36">
        <v>15</v>
      </c>
      <c r="G239" s="36">
        <v>0</v>
      </c>
      <c r="H239" s="36">
        <v>0</v>
      </c>
      <c r="I239" s="36">
        <v>0</v>
      </c>
      <c r="J239" s="161">
        <v>25</v>
      </c>
      <c r="K239" s="36">
        <v>1</v>
      </c>
    </row>
    <row r="240" spans="1:14" ht="15.75">
      <c r="A240" s="74">
        <v>22</v>
      </c>
      <c r="B240" s="34" t="s">
        <v>82</v>
      </c>
      <c r="C240" s="2"/>
      <c r="D240" s="35" t="s">
        <v>194</v>
      </c>
      <c r="E240" s="36">
        <v>35</v>
      </c>
      <c r="F240" s="36">
        <v>15</v>
      </c>
      <c r="G240" s="36">
        <v>20</v>
      </c>
      <c r="H240" s="36">
        <v>0</v>
      </c>
      <c r="I240" s="36">
        <v>0</v>
      </c>
      <c r="J240" s="161">
        <v>50</v>
      </c>
      <c r="K240" s="36">
        <v>2</v>
      </c>
    </row>
    <row r="241" spans="1:12" ht="15.75">
      <c r="A241" s="74">
        <v>23</v>
      </c>
      <c r="B241" s="34" t="s">
        <v>82</v>
      </c>
      <c r="C241" s="2"/>
      <c r="D241" s="35" t="s">
        <v>194</v>
      </c>
      <c r="E241" s="36">
        <v>35</v>
      </c>
      <c r="F241" s="36">
        <v>15</v>
      </c>
      <c r="G241" s="36">
        <v>20</v>
      </c>
      <c r="H241" s="36">
        <v>0</v>
      </c>
      <c r="I241" s="36">
        <v>0</v>
      </c>
      <c r="J241" s="161">
        <v>50</v>
      </c>
      <c r="K241" s="36">
        <v>2</v>
      </c>
    </row>
    <row r="242" spans="1:12" ht="15.75">
      <c r="A242" s="74">
        <v>24</v>
      </c>
      <c r="B242" s="34" t="s">
        <v>82</v>
      </c>
      <c r="C242" s="2"/>
      <c r="D242" s="35" t="s">
        <v>194</v>
      </c>
      <c r="E242" s="36">
        <v>35</v>
      </c>
      <c r="F242" s="36">
        <v>15</v>
      </c>
      <c r="G242" s="36">
        <v>20</v>
      </c>
      <c r="H242" s="36">
        <v>0</v>
      </c>
      <c r="I242" s="36">
        <v>0</v>
      </c>
      <c r="J242" s="161">
        <v>50</v>
      </c>
      <c r="K242" s="36">
        <v>2</v>
      </c>
    </row>
    <row r="243" spans="1:12" ht="15.75">
      <c r="A243" s="74">
        <v>25</v>
      </c>
      <c r="B243" s="34" t="s">
        <v>82</v>
      </c>
      <c r="C243" s="2"/>
      <c r="D243" s="35" t="s">
        <v>194</v>
      </c>
      <c r="E243" s="36">
        <v>35</v>
      </c>
      <c r="F243" s="36">
        <v>15</v>
      </c>
      <c r="G243" s="36">
        <v>20</v>
      </c>
      <c r="H243" s="36">
        <v>0</v>
      </c>
      <c r="I243" s="36">
        <v>0</v>
      </c>
      <c r="J243" s="161">
        <v>50</v>
      </c>
      <c r="K243" s="36">
        <v>2</v>
      </c>
    </row>
    <row r="244" spans="1:12" ht="15.75">
      <c r="A244" s="74">
        <v>26</v>
      </c>
      <c r="B244" s="34" t="s">
        <v>82</v>
      </c>
      <c r="C244" s="2"/>
      <c r="D244" s="35" t="s">
        <v>194</v>
      </c>
      <c r="E244" s="36">
        <v>15</v>
      </c>
      <c r="F244" s="36">
        <v>15</v>
      </c>
      <c r="G244" s="36">
        <v>0</v>
      </c>
      <c r="H244" s="36">
        <v>0</v>
      </c>
      <c r="I244" s="36">
        <v>0</v>
      </c>
      <c r="J244" s="161">
        <v>25</v>
      </c>
      <c r="K244" s="36">
        <v>1</v>
      </c>
    </row>
    <row r="245" spans="1:12" ht="15.75">
      <c r="A245" s="74">
        <v>27</v>
      </c>
      <c r="B245" s="34" t="s">
        <v>82</v>
      </c>
      <c r="C245" s="2"/>
      <c r="D245" s="35" t="s">
        <v>194</v>
      </c>
      <c r="E245" s="36">
        <v>15</v>
      </c>
      <c r="F245" s="36">
        <v>15</v>
      </c>
      <c r="G245" s="36">
        <v>0</v>
      </c>
      <c r="H245" s="36">
        <v>0</v>
      </c>
      <c r="I245" s="36">
        <v>0</v>
      </c>
      <c r="J245" s="161">
        <v>25</v>
      </c>
      <c r="K245" s="36">
        <v>1</v>
      </c>
    </row>
    <row r="246" spans="1:12" ht="15.75">
      <c r="A246" s="74">
        <v>28</v>
      </c>
      <c r="B246" s="34" t="s">
        <v>82</v>
      </c>
      <c r="C246" s="2"/>
      <c r="D246" s="35" t="s">
        <v>195</v>
      </c>
      <c r="E246" s="36">
        <v>15</v>
      </c>
      <c r="F246" s="36">
        <v>15</v>
      </c>
      <c r="G246" s="36">
        <v>0</v>
      </c>
      <c r="H246" s="36">
        <v>0</v>
      </c>
      <c r="I246" s="36">
        <v>0</v>
      </c>
      <c r="J246" s="161">
        <v>25</v>
      </c>
      <c r="K246" s="36">
        <v>1</v>
      </c>
    </row>
    <row r="247" spans="1:12" ht="15.75">
      <c r="A247" s="74">
        <v>29</v>
      </c>
      <c r="B247" s="34" t="s">
        <v>82</v>
      </c>
      <c r="C247" s="2"/>
      <c r="D247" s="35" t="s">
        <v>195</v>
      </c>
      <c r="E247" s="36">
        <v>15</v>
      </c>
      <c r="F247" s="36">
        <v>15</v>
      </c>
      <c r="G247" s="36">
        <v>0</v>
      </c>
      <c r="H247" s="36">
        <v>0</v>
      </c>
      <c r="I247" s="36">
        <v>0</v>
      </c>
      <c r="J247" s="161">
        <v>25</v>
      </c>
      <c r="K247" s="36">
        <v>1</v>
      </c>
    </row>
    <row r="248" spans="1:12" ht="48" customHeight="1">
      <c r="A248" s="74">
        <v>30</v>
      </c>
      <c r="B248" s="666" t="s">
        <v>693</v>
      </c>
      <c r="C248" s="667"/>
      <c r="D248" s="35" t="s">
        <v>694</v>
      </c>
      <c r="E248" s="36">
        <v>135</v>
      </c>
      <c r="F248" s="36">
        <v>0</v>
      </c>
      <c r="G248" s="36">
        <v>135</v>
      </c>
      <c r="H248" s="36">
        <v>0</v>
      </c>
      <c r="I248" s="36">
        <v>0</v>
      </c>
      <c r="J248" s="161">
        <v>225</v>
      </c>
      <c r="K248" s="36">
        <v>9</v>
      </c>
    </row>
    <row r="249" spans="1:12">
      <c r="A249" s="658" t="s">
        <v>41</v>
      </c>
      <c r="B249" s="659"/>
      <c r="C249" s="659"/>
      <c r="D249" s="660"/>
      <c r="E249" s="40">
        <f t="shared" ref="E249:K249" si="14">SUM(E219:E248)</f>
        <v>650</v>
      </c>
      <c r="F249" s="40">
        <f t="shared" si="14"/>
        <v>435</v>
      </c>
      <c r="G249" s="40">
        <f t="shared" si="14"/>
        <v>215</v>
      </c>
      <c r="H249" s="40">
        <f t="shared" si="14"/>
        <v>0</v>
      </c>
      <c r="I249" s="40">
        <f t="shared" si="14"/>
        <v>0</v>
      </c>
      <c r="J249" s="161">
        <f t="shared" si="14"/>
        <v>1050</v>
      </c>
      <c r="K249" s="43">
        <f t="shared" si="14"/>
        <v>42</v>
      </c>
      <c r="L249" s="44"/>
    </row>
    <row r="250" spans="1:12" ht="26.25" customHeight="1">
      <c r="A250" s="652" t="s">
        <v>695</v>
      </c>
      <c r="B250" s="653"/>
      <c r="C250" s="653"/>
      <c r="D250" s="654"/>
      <c r="E250" s="92">
        <f t="shared" ref="E250:K250" si="15">SUM(E8,E29,E54,E83,E102,E151,E183,E197,E207,E217,E249,)</f>
        <v>6042</v>
      </c>
      <c r="F250" s="92">
        <f t="shared" si="15"/>
        <v>1660</v>
      </c>
      <c r="G250" s="92">
        <f t="shared" si="15"/>
        <v>1817</v>
      </c>
      <c r="H250" s="92">
        <f t="shared" si="15"/>
        <v>2335</v>
      </c>
      <c r="I250" s="92">
        <f t="shared" si="15"/>
        <v>230</v>
      </c>
      <c r="J250" s="166">
        <f t="shared" si="15"/>
        <v>9397</v>
      </c>
      <c r="K250" s="92">
        <f t="shared" si="15"/>
        <v>368</v>
      </c>
    </row>
    <row r="258" spans="3:3">
      <c r="C258" s="484" t="s">
        <v>696</v>
      </c>
    </row>
  </sheetData>
  <mergeCells count="45">
    <mergeCell ref="A249:D249"/>
    <mergeCell ref="A250:D250"/>
    <mergeCell ref="A9:K9"/>
    <mergeCell ref="A30:K30"/>
    <mergeCell ref="A55:K55"/>
    <mergeCell ref="A85:K85"/>
    <mergeCell ref="A103:K103"/>
    <mergeCell ref="A174:K174"/>
    <mergeCell ref="A208:K208"/>
    <mergeCell ref="A215:A216"/>
    <mergeCell ref="B215:C216"/>
    <mergeCell ref="A217:B217"/>
    <mergeCell ref="A218:K218"/>
    <mergeCell ref="B248:C248"/>
    <mergeCell ref="A183:D183"/>
    <mergeCell ref="A188:K188"/>
    <mergeCell ref="A197:D197"/>
    <mergeCell ref="A198:K198"/>
    <mergeCell ref="N221:Q221"/>
    <mergeCell ref="N219:Q219"/>
    <mergeCell ref="A207:B207"/>
    <mergeCell ref="A1:K1"/>
    <mergeCell ref="A2:B2"/>
    <mergeCell ref="A3:B3"/>
    <mergeCell ref="A8:D8"/>
    <mergeCell ref="A20:K20"/>
    <mergeCell ref="A17:K17"/>
    <mergeCell ref="A10:K10"/>
    <mergeCell ref="A13:K13"/>
    <mergeCell ref="A177:K177"/>
    <mergeCell ref="U24:AY24"/>
    <mergeCell ref="A16:K16"/>
    <mergeCell ref="A54:D54"/>
    <mergeCell ref="U25:V25"/>
    <mergeCell ref="AB25:AJ25"/>
    <mergeCell ref="U26:V26"/>
    <mergeCell ref="A29:D29"/>
    <mergeCell ref="A47:K47"/>
    <mergeCell ref="B43:C43"/>
    <mergeCell ref="A151:D151"/>
    <mergeCell ref="A76:K76"/>
    <mergeCell ref="A83:D83"/>
    <mergeCell ref="A89:K89"/>
    <mergeCell ref="A102:D102"/>
    <mergeCell ref="A137:K137"/>
  </mergeCells>
  <pageMargins left="0.70866141732283461" right="0.70866141732283461" top="0.74803149606299213" bottom="0.74803149606299213" header="0.31496062992125984" footer="0.31496062992125984"/>
  <pageSetup paperSize="8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R64"/>
  <sheetViews>
    <sheetView zoomScale="90" zoomScaleNormal="90" workbookViewId="0">
      <pane ySplit="6" topLeftCell="A22" activePane="bottomLeft" state="frozen"/>
      <selection pane="bottomLeft" activeCell="B64" sqref="B64"/>
    </sheetView>
  </sheetViews>
  <sheetFormatPr defaultColWidth="9.140625" defaultRowHeight="15"/>
  <cols>
    <col min="1" max="1" width="4" style="77" customWidth="1"/>
    <col min="2" max="2" width="3" style="38" bestFit="1" customWidth="1"/>
    <col min="3" max="3" width="58.7109375" style="39" customWidth="1"/>
    <col min="4" max="4" width="21.85546875" style="39" bestFit="1" customWidth="1"/>
    <col min="5" max="5" width="6.140625" style="38" customWidth="1"/>
    <col min="6" max="6" width="6.140625" style="73" customWidth="1"/>
    <col min="7" max="7" width="6.140625" style="38" customWidth="1"/>
    <col min="8" max="25" width="5.140625" style="38" customWidth="1"/>
    <col min="26" max="26" width="7" style="38" customWidth="1"/>
    <col min="27" max="30" width="6.140625" style="38" customWidth="1"/>
    <col min="31" max="31" width="9.140625" style="38" customWidth="1"/>
    <col min="32" max="32" width="7.140625" style="38" customWidth="1"/>
    <col min="33" max="16384" width="9.140625" style="39"/>
  </cols>
  <sheetData>
    <row r="1" spans="1:70" ht="76.5" customHeight="1" thickBot="1">
      <c r="C1" s="692" t="s">
        <v>736</v>
      </c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  <c r="O1" s="692"/>
      <c r="P1" s="692"/>
      <c r="Q1" s="692"/>
      <c r="R1" s="692"/>
      <c r="S1" s="692"/>
      <c r="T1" s="692"/>
      <c r="U1" s="692"/>
      <c r="V1" s="692"/>
      <c r="W1" s="692"/>
      <c r="X1" s="692"/>
      <c r="Y1" s="692"/>
      <c r="Z1" s="692"/>
      <c r="AA1" s="692"/>
      <c r="AB1" s="692"/>
      <c r="AC1" s="692"/>
      <c r="AD1" s="692"/>
      <c r="AE1" s="692"/>
      <c r="AF1" s="692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</row>
    <row r="2" spans="1:70" ht="18.75">
      <c r="B2" s="693"/>
      <c r="C2" s="694"/>
      <c r="D2" s="694"/>
      <c r="E2" s="694"/>
      <c r="F2" s="694"/>
      <c r="G2" s="695"/>
      <c r="H2" s="697" t="s">
        <v>140</v>
      </c>
      <c r="I2" s="697"/>
      <c r="J2" s="697"/>
      <c r="K2" s="697"/>
      <c r="L2" s="697"/>
      <c r="M2" s="697"/>
      <c r="N2" s="697"/>
      <c r="O2" s="697"/>
      <c r="P2" s="697"/>
      <c r="Q2" s="697"/>
      <c r="R2" s="697"/>
      <c r="S2" s="697"/>
      <c r="T2" s="697"/>
      <c r="U2" s="697"/>
      <c r="V2" s="697"/>
      <c r="W2" s="697"/>
      <c r="X2" s="697"/>
      <c r="Y2" s="697"/>
      <c r="Z2" s="697"/>
      <c r="AA2" s="697"/>
      <c r="AB2" s="697"/>
      <c r="AC2" s="697"/>
      <c r="AD2" s="697"/>
      <c r="AE2" s="697"/>
      <c r="AF2" s="698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</row>
    <row r="3" spans="1:70" ht="13.5" customHeight="1">
      <c r="B3" s="746" t="s">
        <v>6</v>
      </c>
      <c r="C3" s="747" t="s">
        <v>7</v>
      </c>
      <c r="D3" s="747" t="s">
        <v>8</v>
      </c>
      <c r="E3" s="748" t="s">
        <v>9</v>
      </c>
      <c r="F3" s="748"/>
      <c r="G3" s="748"/>
      <c r="H3" s="744" t="s">
        <v>12</v>
      </c>
      <c r="I3" s="744"/>
      <c r="J3" s="744" t="s">
        <v>13</v>
      </c>
      <c r="K3" s="744"/>
      <c r="L3" s="744" t="s">
        <v>14</v>
      </c>
      <c r="M3" s="744"/>
      <c r="N3" s="744" t="s">
        <v>15</v>
      </c>
      <c r="O3" s="744"/>
      <c r="P3" s="742" t="s">
        <v>27</v>
      </c>
      <c r="Q3" s="745" t="s">
        <v>12</v>
      </c>
      <c r="R3" s="745"/>
      <c r="S3" s="745" t="s">
        <v>13</v>
      </c>
      <c r="T3" s="745"/>
      <c r="U3" s="745" t="s">
        <v>14</v>
      </c>
      <c r="V3" s="745"/>
      <c r="W3" s="745" t="s">
        <v>15</v>
      </c>
      <c r="X3" s="745"/>
      <c r="Y3" s="742" t="s">
        <v>27</v>
      </c>
      <c r="Z3" s="743" t="s">
        <v>11</v>
      </c>
      <c r="AA3" s="743" t="s">
        <v>12</v>
      </c>
      <c r="AB3" s="743" t="s">
        <v>13</v>
      </c>
      <c r="AC3" s="743" t="s">
        <v>14</v>
      </c>
      <c r="AD3" s="743" t="s">
        <v>15</v>
      </c>
      <c r="AE3" s="743" t="s">
        <v>16</v>
      </c>
      <c r="AF3" s="743" t="s">
        <v>17</v>
      </c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</row>
    <row r="4" spans="1:70" ht="13.5" customHeight="1">
      <c r="B4" s="746"/>
      <c r="C4" s="747"/>
      <c r="D4" s="747"/>
      <c r="E4" s="748"/>
      <c r="F4" s="748"/>
      <c r="G4" s="748"/>
      <c r="H4" s="744"/>
      <c r="I4" s="744"/>
      <c r="J4" s="744"/>
      <c r="K4" s="744"/>
      <c r="L4" s="744"/>
      <c r="M4" s="744"/>
      <c r="N4" s="744"/>
      <c r="O4" s="744"/>
      <c r="P4" s="742"/>
      <c r="Q4" s="745"/>
      <c r="R4" s="745"/>
      <c r="S4" s="745"/>
      <c r="T4" s="745"/>
      <c r="U4" s="745"/>
      <c r="V4" s="745"/>
      <c r="W4" s="745"/>
      <c r="X4" s="745"/>
      <c r="Y4" s="742"/>
      <c r="Z4" s="743"/>
      <c r="AA4" s="743"/>
      <c r="AB4" s="743"/>
      <c r="AC4" s="743"/>
      <c r="AD4" s="743"/>
      <c r="AE4" s="743"/>
      <c r="AF4" s="743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</row>
    <row r="5" spans="1:70" ht="18.75" customHeight="1">
      <c r="B5" s="746"/>
      <c r="C5" s="747"/>
      <c r="D5" s="747"/>
      <c r="E5" s="747" t="s">
        <v>20</v>
      </c>
      <c r="F5" s="747" t="s">
        <v>21</v>
      </c>
      <c r="G5" s="747" t="s">
        <v>22</v>
      </c>
      <c r="H5" s="744"/>
      <c r="I5" s="744"/>
      <c r="J5" s="744"/>
      <c r="K5" s="744"/>
      <c r="L5" s="744"/>
      <c r="M5" s="744"/>
      <c r="N5" s="744"/>
      <c r="O5" s="744"/>
      <c r="P5" s="742"/>
      <c r="Q5" s="745"/>
      <c r="R5" s="745"/>
      <c r="S5" s="745"/>
      <c r="T5" s="745"/>
      <c r="U5" s="745"/>
      <c r="V5" s="745"/>
      <c r="W5" s="745"/>
      <c r="X5" s="745"/>
      <c r="Y5" s="742"/>
      <c r="Z5" s="743"/>
      <c r="AA5" s="743"/>
      <c r="AB5" s="743"/>
      <c r="AC5" s="743"/>
      <c r="AD5" s="743"/>
      <c r="AE5" s="743"/>
      <c r="AF5" s="743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</row>
    <row r="6" spans="1:70" ht="45.75" customHeight="1">
      <c r="B6" s="746"/>
      <c r="C6" s="747"/>
      <c r="D6" s="747"/>
      <c r="E6" s="747"/>
      <c r="F6" s="747"/>
      <c r="G6" s="747"/>
      <c r="H6" s="58" t="s">
        <v>28</v>
      </c>
      <c r="I6" s="58" t="s">
        <v>29</v>
      </c>
      <c r="J6" s="58" t="s">
        <v>28</v>
      </c>
      <c r="K6" s="58" t="s">
        <v>29</v>
      </c>
      <c r="L6" s="58" t="s">
        <v>28</v>
      </c>
      <c r="M6" s="58" t="s">
        <v>29</v>
      </c>
      <c r="N6" s="58" t="s">
        <v>28</v>
      </c>
      <c r="O6" s="58" t="s">
        <v>29</v>
      </c>
      <c r="P6" s="742"/>
      <c r="Q6" s="58" t="s">
        <v>28</v>
      </c>
      <c r="R6" s="58" t="s">
        <v>29</v>
      </c>
      <c r="S6" s="58" t="s">
        <v>28</v>
      </c>
      <c r="T6" s="58" t="s">
        <v>29</v>
      </c>
      <c r="U6" s="58" t="s">
        <v>28</v>
      </c>
      <c r="V6" s="58" t="s">
        <v>29</v>
      </c>
      <c r="W6" s="58" t="s">
        <v>28</v>
      </c>
      <c r="X6" s="58" t="s">
        <v>29</v>
      </c>
      <c r="Y6" s="742"/>
      <c r="Z6" s="743"/>
      <c r="AA6" s="743"/>
      <c r="AB6" s="743"/>
      <c r="AC6" s="743"/>
      <c r="AD6" s="743"/>
      <c r="AE6" s="743"/>
      <c r="AF6" s="743"/>
    </row>
    <row r="7" spans="1:70" ht="24.75" customHeight="1">
      <c r="A7" s="741" t="s">
        <v>3</v>
      </c>
      <c r="B7" s="720" t="str">
        <f>'I rok'!A49</f>
        <v>* Zajęcia fakultatywne (student w pierwszym semestrze wybiera 3 z 5  , w drugim semestrze wybiera 2 z 6)</v>
      </c>
      <c r="C7" s="721"/>
      <c r="D7" s="721"/>
      <c r="E7" s="721"/>
      <c r="F7" s="721"/>
      <c r="G7" s="721"/>
      <c r="H7" s="721"/>
      <c r="I7" s="721"/>
      <c r="J7" s="721"/>
      <c r="K7" s="721"/>
      <c r="L7" s="721"/>
      <c r="M7" s="721"/>
      <c r="N7" s="721"/>
      <c r="O7" s="721"/>
      <c r="P7" s="721"/>
      <c r="Q7" s="721"/>
      <c r="R7" s="721"/>
      <c r="S7" s="721"/>
      <c r="T7" s="721"/>
      <c r="U7" s="721"/>
      <c r="V7" s="721"/>
      <c r="W7" s="721"/>
      <c r="X7" s="721"/>
      <c r="Y7" s="721"/>
      <c r="Z7" s="721"/>
      <c r="AA7" s="721"/>
      <c r="AB7" s="721"/>
      <c r="AC7" s="721"/>
      <c r="AD7" s="721"/>
      <c r="AE7" s="721"/>
      <c r="AF7" s="722"/>
    </row>
    <row r="8" spans="1:70" ht="24.75" customHeight="1">
      <c r="A8" s="741"/>
      <c r="B8" s="36">
        <v>1</v>
      </c>
      <c r="C8" s="60" t="s">
        <v>95</v>
      </c>
      <c r="D8" s="61" t="str">
        <f>"0912-7LEK-F-"&amp;B8&amp;"-"&amp;UPPER(LEFT(C8,1))&amp;"HKN"</f>
        <v>0912-7LEK-F-1-ZHKN</v>
      </c>
      <c r="E8" s="62"/>
      <c r="F8" s="63">
        <v>1</v>
      </c>
      <c r="G8" s="64"/>
      <c r="H8" s="483">
        <v>15</v>
      </c>
      <c r="I8" s="36">
        <v>10</v>
      </c>
      <c r="J8" s="36"/>
      <c r="K8" s="36"/>
      <c r="L8" s="36"/>
      <c r="M8" s="36"/>
      <c r="N8" s="36"/>
      <c r="O8" s="36"/>
      <c r="P8" s="64">
        <v>1</v>
      </c>
      <c r="Q8" s="483"/>
      <c r="R8" s="36"/>
      <c r="S8" s="36"/>
      <c r="T8" s="36"/>
      <c r="U8" s="36"/>
      <c r="V8" s="36"/>
      <c r="W8" s="36"/>
      <c r="X8" s="36"/>
      <c r="Y8" s="64"/>
      <c r="Z8" s="483">
        <f>SUM(H8,J8,L8,N8,Q8,S8,U8,W8)</f>
        <v>15</v>
      </c>
      <c r="AA8" s="36">
        <f>SUM(H8,Q8)</f>
        <v>15</v>
      </c>
      <c r="AB8" s="36"/>
      <c r="AC8" s="36"/>
      <c r="AD8" s="36"/>
      <c r="AE8" s="36">
        <f>SUM(H8:O8,Q8:X8)</f>
        <v>25</v>
      </c>
      <c r="AF8" s="36">
        <f>SUM(P8,Y8)</f>
        <v>1</v>
      </c>
    </row>
    <row r="9" spans="1:70" ht="24.75" customHeight="1">
      <c r="A9" s="741"/>
      <c r="B9" s="36" t="e">
        <f>'I rok'!#REF!</f>
        <v>#REF!</v>
      </c>
      <c r="C9" s="42" t="e">
        <f>'I rok'!#REF!</f>
        <v>#REF!</v>
      </c>
      <c r="D9" s="65" t="e">
        <f>'I rok'!#REF!</f>
        <v>#REF!</v>
      </c>
      <c r="E9" s="62"/>
      <c r="F9" s="63" t="e">
        <f>'I rok'!#REF!</f>
        <v>#REF!</v>
      </c>
      <c r="G9" s="64"/>
      <c r="H9" s="483" t="e">
        <f>'I rok'!#REF!</f>
        <v>#REF!</v>
      </c>
      <c r="I9" s="36" t="e">
        <f>'I rok'!#REF!</f>
        <v>#REF!</v>
      </c>
      <c r="J9" s="36"/>
      <c r="K9" s="36"/>
      <c r="L9" s="36"/>
      <c r="M9" s="36"/>
      <c r="N9" s="36"/>
      <c r="O9" s="36"/>
      <c r="P9" s="64" t="e">
        <f>'I rok'!#REF!</f>
        <v>#REF!</v>
      </c>
      <c r="Q9" s="483"/>
      <c r="R9" s="36"/>
      <c r="S9" s="36"/>
      <c r="T9" s="36"/>
      <c r="U9" s="36"/>
      <c r="V9" s="36"/>
      <c r="W9" s="36"/>
      <c r="X9" s="36"/>
      <c r="Y9" s="64"/>
      <c r="Z9" s="483" t="e">
        <f>'I rok'!#REF!</f>
        <v>#REF!</v>
      </c>
      <c r="AA9" s="36" t="e">
        <f>'I rok'!#REF!</f>
        <v>#REF!</v>
      </c>
      <c r="AB9" s="36"/>
      <c r="AC9" s="36"/>
      <c r="AD9" s="36"/>
      <c r="AE9" s="36" t="e">
        <f>'I rok'!#REF!</f>
        <v>#REF!</v>
      </c>
      <c r="AF9" s="36" t="e">
        <f>'I rok'!#REF!</f>
        <v>#REF!</v>
      </c>
    </row>
    <row r="10" spans="1:70" ht="24.75" customHeight="1">
      <c r="A10" s="741"/>
      <c r="B10" s="36">
        <v>3</v>
      </c>
      <c r="C10" s="42" t="e">
        <f>'III rok'!#REF!</f>
        <v>#REF!</v>
      </c>
      <c r="D10" s="65" t="e">
        <f>'III rok'!#REF!</f>
        <v>#REF!</v>
      </c>
      <c r="E10" s="62"/>
      <c r="F10" s="63" t="e">
        <f>'III rok'!#REF!</f>
        <v>#REF!</v>
      </c>
      <c r="G10" s="64"/>
      <c r="H10" s="483" t="e">
        <f>'III rok'!#REF!</f>
        <v>#REF!</v>
      </c>
      <c r="I10" s="36" t="e">
        <f>'III rok'!#REF!</f>
        <v>#REF!</v>
      </c>
      <c r="J10" s="36"/>
      <c r="K10" s="36"/>
      <c r="L10" s="36"/>
      <c r="M10" s="36"/>
      <c r="N10" s="36"/>
      <c r="O10" s="36"/>
      <c r="P10" s="64" t="e">
        <f>'III rok'!#REF!</f>
        <v>#REF!</v>
      </c>
      <c r="Q10" s="483"/>
      <c r="R10" s="36"/>
      <c r="S10" s="36"/>
      <c r="T10" s="36"/>
      <c r="U10" s="36"/>
      <c r="V10" s="36"/>
      <c r="W10" s="36"/>
      <c r="X10" s="36"/>
      <c r="Y10" s="64"/>
      <c r="Z10" s="483" t="e">
        <f>'III rok'!#REF!</f>
        <v>#REF!</v>
      </c>
      <c r="AA10" s="36" t="e">
        <f>'III rok'!#REF!</f>
        <v>#REF!</v>
      </c>
      <c r="AB10" s="36"/>
      <c r="AC10" s="36"/>
      <c r="AD10" s="36"/>
      <c r="AE10" s="36" t="e">
        <f>'III rok'!#REF!</f>
        <v>#REF!</v>
      </c>
      <c r="AF10" s="36" t="e">
        <f>'III rok'!#REF!</f>
        <v>#REF!</v>
      </c>
    </row>
    <row r="11" spans="1:70" ht="24.75" customHeight="1">
      <c r="A11" s="741"/>
      <c r="B11" s="36">
        <v>4</v>
      </c>
      <c r="C11" s="42" t="str">
        <f>'I rok'!B52</f>
        <v>Struktury ciała ludzkiego w badaniach obrazowych</v>
      </c>
      <c r="D11" s="65" t="str">
        <f>'I rok'!C52</f>
        <v>0912.7.LEK.D.SC</v>
      </c>
      <c r="E11" s="62"/>
      <c r="F11" s="63">
        <f>'I rok'!E52</f>
        <v>1</v>
      </c>
      <c r="G11" s="64"/>
      <c r="H11" s="483"/>
      <c r="I11" s="36"/>
      <c r="J11" s="36"/>
      <c r="K11" s="36"/>
      <c r="L11" s="36"/>
      <c r="M11" s="36"/>
      <c r="N11" s="36"/>
      <c r="O11" s="36"/>
      <c r="P11" s="64"/>
      <c r="Q11" s="483">
        <f>'I rok'!P52</f>
        <v>0</v>
      </c>
      <c r="R11" s="36">
        <f>'I rok'!Q52</f>
        <v>0</v>
      </c>
      <c r="S11" s="36"/>
      <c r="T11" s="36"/>
      <c r="U11" s="36"/>
      <c r="V11" s="36"/>
      <c r="W11" s="36"/>
      <c r="X11" s="36"/>
      <c r="Y11" s="64">
        <f>'I rok'!X52</f>
        <v>0</v>
      </c>
      <c r="Z11" s="483">
        <f>'I rok'!Y52</f>
        <v>15</v>
      </c>
      <c r="AA11" s="36">
        <f>'I rok'!Z52</f>
        <v>15</v>
      </c>
      <c r="AB11" s="36"/>
      <c r="AC11" s="36"/>
      <c r="AD11" s="36"/>
      <c r="AE11" s="36">
        <f>'I rok'!AD52</f>
        <v>25</v>
      </c>
      <c r="AF11" s="36">
        <f>'I rok'!AE52</f>
        <v>1</v>
      </c>
    </row>
    <row r="12" spans="1:70" ht="24.75" customHeight="1">
      <c r="A12" s="741"/>
      <c r="B12" s="36">
        <v>5</v>
      </c>
      <c r="C12" s="42" t="str">
        <f>'I rok'!B53</f>
        <v>Strukturalne podstawy interwencji sercowo-naczyniowych (w języku angielskim)</v>
      </c>
      <c r="D12" s="65" t="str">
        <f>'I rok'!C53</f>
        <v>0912.7.LEK.D.SSP</v>
      </c>
      <c r="E12" s="62"/>
      <c r="F12" s="63">
        <f>'I rok'!E53</f>
        <v>1</v>
      </c>
      <c r="G12" s="64"/>
      <c r="H12" s="483"/>
      <c r="I12" s="36"/>
      <c r="J12" s="36"/>
      <c r="K12" s="36"/>
      <c r="L12" s="36"/>
      <c r="M12" s="36"/>
      <c r="N12" s="36"/>
      <c r="O12" s="36"/>
      <c r="P12" s="64"/>
      <c r="Q12" s="483">
        <f>'I rok'!P53</f>
        <v>0</v>
      </c>
      <c r="R12" s="36">
        <f>'I rok'!Q53</f>
        <v>0</v>
      </c>
      <c r="S12" s="36"/>
      <c r="T12" s="36"/>
      <c r="U12" s="36"/>
      <c r="V12" s="36"/>
      <c r="W12" s="36"/>
      <c r="X12" s="36"/>
      <c r="Y12" s="64">
        <f>'I rok'!X53</f>
        <v>0</v>
      </c>
      <c r="Z12" s="483">
        <f>'I rok'!Y53</f>
        <v>15</v>
      </c>
      <c r="AA12" s="36">
        <f>'I rok'!Z53</f>
        <v>15</v>
      </c>
      <c r="AB12" s="36"/>
      <c r="AC12" s="36"/>
      <c r="AD12" s="36"/>
      <c r="AE12" s="36">
        <f>'I rok'!AD53</f>
        <v>25</v>
      </c>
      <c r="AF12" s="36">
        <f>'I rok'!AE53</f>
        <v>1</v>
      </c>
    </row>
    <row r="13" spans="1:70" ht="24.75" customHeight="1">
      <c r="A13" s="741"/>
      <c r="B13" s="36">
        <v>6</v>
      </c>
      <c r="C13" s="42" t="e">
        <f>'III rok'!#REF!</f>
        <v>#REF!</v>
      </c>
      <c r="D13" s="65" t="e">
        <f>'III rok'!#REF!</f>
        <v>#REF!</v>
      </c>
      <c r="E13" s="62"/>
      <c r="F13" s="63" t="e">
        <f>'III rok'!#REF!</f>
        <v>#REF!</v>
      </c>
      <c r="G13" s="64"/>
      <c r="H13" s="483"/>
      <c r="I13" s="36"/>
      <c r="J13" s="36"/>
      <c r="K13" s="36"/>
      <c r="L13" s="36"/>
      <c r="M13" s="36"/>
      <c r="N13" s="36"/>
      <c r="O13" s="36"/>
      <c r="P13" s="64"/>
      <c r="Q13" s="483" t="e">
        <f>'III rok'!#REF!</f>
        <v>#REF!</v>
      </c>
      <c r="R13" s="36" t="e">
        <f>'III rok'!#REF!</f>
        <v>#REF!</v>
      </c>
      <c r="S13" s="36"/>
      <c r="T13" s="36"/>
      <c r="U13" s="36"/>
      <c r="V13" s="36"/>
      <c r="W13" s="36"/>
      <c r="X13" s="36"/>
      <c r="Y13" s="64" t="e">
        <f>'III rok'!#REF!</f>
        <v>#REF!</v>
      </c>
      <c r="Z13" s="483" t="e">
        <f>'III rok'!#REF!</f>
        <v>#REF!</v>
      </c>
      <c r="AA13" s="36" t="e">
        <f>'III rok'!#REF!</f>
        <v>#REF!</v>
      </c>
      <c r="AB13" s="36"/>
      <c r="AC13" s="36"/>
      <c r="AD13" s="36"/>
      <c r="AE13" s="36" t="e">
        <f>'III rok'!#REF!</f>
        <v>#REF!</v>
      </c>
      <c r="AF13" s="36" t="e">
        <f>'III rok'!#REF!</f>
        <v>#REF!</v>
      </c>
    </row>
    <row r="14" spans="1:70" ht="24.75" customHeight="1">
      <c r="A14" s="741" t="s">
        <v>139</v>
      </c>
      <c r="B14" s="737" t="str">
        <f>'II rok'!A48</f>
        <v>* Zajęcia fakultatywne (student wybiera 3 z 11 w semestrze 3; w 4 semestrze 3 z 7)</v>
      </c>
      <c r="C14" s="738"/>
      <c r="D14" s="738"/>
      <c r="E14" s="738"/>
      <c r="F14" s="738"/>
      <c r="G14" s="738"/>
      <c r="H14" s="738"/>
      <c r="I14" s="738"/>
      <c r="J14" s="738"/>
      <c r="K14" s="738"/>
      <c r="L14" s="738"/>
      <c r="M14" s="738"/>
      <c r="N14" s="738"/>
      <c r="O14" s="738"/>
      <c r="P14" s="738"/>
      <c r="Q14" s="738"/>
      <c r="R14" s="738"/>
      <c r="S14" s="738"/>
      <c r="T14" s="738"/>
      <c r="U14" s="738"/>
      <c r="V14" s="738"/>
      <c r="W14" s="738"/>
      <c r="X14" s="738"/>
      <c r="Y14" s="738"/>
      <c r="Z14" s="738"/>
      <c r="AA14" s="738"/>
      <c r="AB14" s="738"/>
      <c r="AC14" s="738"/>
      <c r="AD14" s="738"/>
      <c r="AE14" s="738"/>
      <c r="AF14" s="739"/>
    </row>
    <row r="15" spans="1:70" ht="24.75" customHeight="1">
      <c r="A15" s="741"/>
      <c r="B15" s="72" t="s">
        <v>192</v>
      </c>
      <c r="C15" s="66" t="str">
        <f>'II rok'!B50</f>
        <v>Praktyka medyczna oparta na dowodach naukowych (EBM)</v>
      </c>
      <c r="D15" s="67" t="str">
        <f>'II rok'!C50</f>
        <v>0912.7.LEK.D.EBM</v>
      </c>
      <c r="E15" s="68"/>
      <c r="F15" s="69">
        <f>'II rok'!E50</f>
        <v>3</v>
      </c>
      <c r="G15" s="70"/>
      <c r="H15" s="71">
        <f>'II rok'!G50</f>
        <v>0</v>
      </c>
      <c r="I15" s="72">
        <f>'II rok'!H50</f>
        <v>0</v>
      </c>
      <c r="J15" s="72"/>
      <c r="K15" s="72"/>
      <c r="L15" s="72"/>
      <c r="M15" s="72"/>
      <c r="N15" s="72"/>
      <c r="O15" s="72"/>
      <c r="P15" s="70">
        <f>'II rok'!O50</f>
        <v>2</v>
      </c>
      <c r="Q15" s="71"/>
      <c r="R15" s="72"/>
      <c r="S15" s="72"/>
      <c r="T15" s="72"/>
      <c r="U15" s="72"/>
      <c r="V15" s="72"/>
      <c r="W15" s="72"/>
      <c r="X15" s="72"/>
      <c r="Y15" s="70"/>
      <c r="Z15" s="71">
        <f>'II rok'!Y50</f>
        <v>25</v>
      </c>
      <c r="AA15" s="72">
        <f>'II rok'!Z50</f>
        <v>0</v>
      </c>
      <c r="AB15" s="72"/>
      <c r="AC15" s="72"/>
      <c r="AD15" s="72"/>
      <c r="AE15" s="72">
        <f>'II rok'!AD50</f>
        <v>50</v>
      </c>
      <c r="AF15" s="72">
        <f>'II rok'!AE50</f>
        <v>2</v>
      </c>
    </row>
    <row r="16" spans="1:70" ht="24.75" customHeight="1">
      <c r="A16" s="741"/>
      <c r="B16" s="72" t="s">
        <v>193</v>
      </c>
      <c r="C16" s="66" t="str">
        <f>'II rok'!B51</f>
        <v>Organizmy modyfikowane genetycznie</v>
      </c>
      <c r="D16" s="67" t="str">
        <f>'II rok'!C51</f>
        <v>0912.7.LEK.D.OMG</v>
      </c>
      <c r="E16" s="68"/>
      <c r="F16" s="69">
        <f>'II rok'!E51</f>
        <v>3</v>
      </c>
      <c r="G16" s="70"/>
      <c r="H16" s="71">
        <f>'II rok'!G51</f>
        <v>15</v>
      </c>
      <c r="I16" s="72">
        <f>'II rok'!H51</f>
        <v>10</v>
      </c>
      <c r="J16" s="72"/>
      <c r="K16" s="72"/>
      <c r="L16" s="72"/>
      <c r="M16" s="72"/>
      <c r="N16" s="72"/>
      <c r="O16" s="72"/>
      <c r="P16" s="70">
        <f>'II rok'!O51</f>
        <v>1</v>
      </c>
      <c r="Q16" s="71"/>
      <c r="R16" s="72"/>
      <c r="S16" s="72"/>
      <c r="T16" s="72"/>
      <c r="U16" s="72"/>
      <c r="V16" s="72"/>
      <c r="W16" s="72"/>
      <c r="X16" s="72"/>
      <c r="Y16" s="70"/>
      <c r="Z16" s="71">
        <f>'II rok'!Y51</f>
        <v>15</v>
      </c>
      <c r="AA16" s="72">
        <f>'II rok'!Z51</f>
        <v>15</v>
      </c>
      <c r="AB16" s="72"/>
      <c r="AC16" s="72"/>
      <c r="AD16" s="72"/>
      <c r="AE16" s="72">
        <f>'II rok'!AD51</f>
        <v>25</v>
      </c>
      <c r="AF16" s="72">
        <f>'II rok'!AE51</f>
        <v>1</v>
      </c>
    </row>
    <row r="17" spans="1:32" ht="24.75" customHeight="1">
      <c r="A17" s="741"/>
      <c r="B17" s="72" t="s">
        <v>194</v>
      </c>
      <c r="C17" s="197" t="e">
        <f>'II rok'!#REF!</f>
        <v>#REF!</v>
      </c>
      <c r="D17" s="198" t="e">
        <f>'II rok'!#REF!</f>
        <v>#REF!</v>
      </c>
      <c r="E17" s="199"/>
      <c r="F17" s="200" t="e">
        <f>'II rok'!#REF!</f>
        <v>#REF!</v>
      </c>
      <c r="G17" s="70"/>
      <c r="H17" s="71" t="e">
        <f>'II rok'!#REF!</f>
        <v>#REF!</v>
      </c>
      <c r="I17" s="72" t="e">
        <f>'II rok'!#REF!</f>
        <v>#REF!</v>
      </c>
      <c r="J17" s="72"/>
      <c r="K17" s="72"/>
      <c r="L17" s="72"/>
      <c r="M17" s="72"/>
      <c r="N17" s="72"/>
      <c r="O17" s="72"/>
      <c r="P17" s="70" t="e">
        <f>'II rok'!#REF!</f>
        <v>#REF!</v>
      </c>
      <c r="Q17" s="71"/>
      <c r="R17" s="72"/>
      <c r="S17" s="72"/>
      <c r="T17" s="72"/>
      <c r="U17" s="72"/>
      <c r="V17" s="72"/>
      <c r="W17" s="72"/>
      <c r="X17" s="72"/>
      <c r="Y17" s="70"/>
      <c r="Z17" s="71" t="e">
        <f>'II rok'!#REF!</f>
        <v>#REF!</v>
      </c>
      <c r="AA17" s="72" t="e">
        <f>'II rok'!#REF!</f>
        <v>#REF!</v>
      </c>
      <c r="AB17" s="72"/>
      <c r="AC17" s="72"/>
      <c r="AD17" s="72"/>
      <c r="AE17" s="72" t="e">
        <f>'II rok'!#REF!</f>
        <v>#REF!</v>
      </c>
      <c r="AF17" s="72" t="e">
        <f>'II rok'!#REF!</f>
        <v>#REF!</v>
      </c>
    </row>
    <row r="18" spans="1:32" ht="24.75" customHeight="1">
      <c r="A18" s="741"/>
      <c r="B18" s="72" t="s">
        <v>195</v>
      </c>
      <c r="C18" s="66" t="str">
        <f>'II rok'!B64</f>
        <v xml:space="preserve">Inżynieria genetyczna </v>
      </c>
      <c r="D18" s="67" t="str">
        <f>'II rok'!C64</f>
        <v>0912.7.LEK.D.IG</v>
      </c>
      <c r="E18" s="68"/>
      <c r="F18" s="69">
        <f>'II rok'!E64</f>
        <v>4</v>
      </c>
      <c r="G18" s="70"/>
      <c r="H18" s="71"/>
      <c r="I18" s="72"/>
      <c r="J18" s="72"/>
      <c r="K18" s="72"/>
      <c r="L18" s="72"/>
      <c r="M18" s="72"/>
      <c r="N18" s="72"/>
      <c r="O18" s="72"/>
      <c r="P18" s="70"/>
      <c r="Q18" s="71"/>
      <c r="R18" s="72"/>
      <c r="S18" s="72">
        <f>'II rok'!R64</f>
        <v>0</v>
      </c>
      <c r="T18" s="72">
        <f>'II rok'!S64</f>
        <v>0</v>
      </c>
      <c r="U18" s="72"/>
      <c r="V18" s="72"/>
      <c r="W18" s="72"/>
      <c r="X18" s="72"/>
      <c r="Y18" s="70">
        <f>'II rok'!X64</f>
        <v>1</v>
      </c>
      <c r="Z18" s="71">
        <f>'II rok'!Y64</f>
        <v>15</v>
      </c>
      <c r="AA18" s="72"/>
      <c r="AB18" s="72">
        <f>'II rok'!AA64</f>
        <v>0</v>
      </c>
      <c r="AC18" s="72"/>
      <c r="AD18" s="72"/>
      <c r="AE18" s="72">
        <f>'II rok'!AD64</f>
        <v>25</v>
      </c>
      <c r="AF18" s="72">
        <f>'II rok'!AE64</f>
        <v>1</v>
      </c>
    </row>
    <row r="19" spans="1:32" ht="24.75" customHeight="1">
      <c r="A19" s="741"/>
      <c r="B19" s="72" t="s">
        <v>196</v>
      </c>
      <c r="C19" s="66" t="e">
        <f>'II rok'!#REF!</f>
        <v>#REF!</v>
      </c>
      <c r="D19" s="67" t="e">
        <f>'II rok'!#REF!</f>
        <v>#REF!</v>
      </c>
      <c r="E19" s="68"/>
      <c r="F19" s="69" t="e">
        <f>'II rok'!#REF!</f>
        <v>#REF!</v>
      </c>
      <c r="G19" s="70"/>
      <c r="H19" s="71"/>
      <c r="I19" s="72"/>
      <c r="J19" s="72"/>
      <c r="K19" s="72"/>
      <c r="L19" s="72"/>
      <c r="M19" s="72"/>
      <c r="N19" s="72"/>
      <c r="O19" s="72"/>
      <c r="P19" s="70"/>
      <c r="Q19" s="71" t="e">
        <f>'II rok'!#REF!</f>
        <v>#REF!</v>
      </c>
      <c r="R19" s="72" t="e">
        <f>'II rok'!#REF!</f>
        <v>#REF!</v>
      </c>
      <c r="S19" s="72"/>
      <c r="T19" s="72"/>
      <c r="U19" s="72"/>
      <c r="V19" s="72"/>
      <c r="W19" s="72"/>
      <c r="X19" s="72"/>
      <c r="Y19" s="70" t="e">
        <f>'II rok'!#REF!</f>
        <v>#REF!</v>
      </c>
      <c r="Z19" s="71" t="e">
        <f>'II rok'!#REF!</f>
        <v>#REF!</v>
      </c>
      <c r="AA19" s="72" t="e">
        <f>'II rok'!#REF!</f>
        <v>#REF!</v>
      </c>
      <c r="AB19" s="72"/>
      <c r="AC19" s="72"/>
      <c r="AD19" s="72"/>
      <c r="AE19" s="72" t="e">
        <f>'II rok'!#REF!</f>
        <v>#REF!</v>
      </c>
      <c r="AF19" s="72" t="e">
        <f>'II rok'!#REF!</f>
        <v>#REF!</v>
      </c>
    </row>
    <row r="20" spans="1:32" ht="24.75" customHeight="1">
      <c r="A20" s="741"/>
      <c r="B20" s="72" t="s">
        <v>198</v>
      </c>
      <c r="C20" s="66" t="e">
        <f>'II rok'!#REF!</f>
        <v>#REF!</v>
      </c>
      <c r="D20" s="67" t="e">
        <f>'II rok'!#REF!</f>
        <v>#REF!</v>
      </c>
      <c r="E20" s="68"/>
      <c r="F20" s="69" t="e">
        <f>'II rok'!#REF!</f>
        <v>#REF!</v>
      </c>
      <c r="G20" s="70"/>
      <c r="H20" s="71"/>
      <c r="I20" s="72"/>
      <c r="J20" s="72"/>
      <c r="K20" s="72"/>
      <c r="L20" s="72"/>
      <c r="M20" s="72"/>
      <c r="N20" s="72"/>
      <c r="O20" s="72"/>
      <c r="P20" s="70"/>
      <c r="Q20" s="71" t="e">
        <f>'II rok'!#REF!</f>
        <v>#REF!</v>
      </c>
      <c r="R20" s="72" t="e">
        <f>'II rok'!#REF!</f>
        <v>#REF!</v>
      </c>
      <c r="S20" s="72"/>
      <c r="T20" s="72"/>
      <c r="U20" s="72"/>
      <c r="V20" s="72"/>
      <c r="W20" s="72"/>
      <c r="X20" s="72"/>
      <c r="Y20" s="70" t="e">
        <f>'II rok'!#REF!</f>
        <v>#REF!</v>
      </c>
      <c r="Z20" s="71" t="e">
        <f>'II rok'!#REF!</f>
        <v>#REF!</v>
      </c>
      <c r="AA20" s="72" t="e">
        <f>'II rok'!#REF!</f>
        <v>#REF!</v>
      </c>
      <c r="AB20" s="72"/>
      <c r="AC20" s="72"/>
      <c r="AD20" s="72"/>
      <c r="AE20" s="72" t="e">
        <f>'II rok'!#REF!</f>
        <v>#REF!</v>
      </c>
      <c r="AF20" s="72" t="e">
        <f>'II rok'!#REF!</f>
        <v>#REF!</v>
      </c>
    </row>
    <row r="21" spans="1:32" ht="24.75" customHeight="1">
      <c r="A21" s="741"/>
      <c r="B21" s="72" t="s">
        <v>201</v>
      </c>
      <c r="C21" s="66" t="str">
        <f>'II rok'!B65</f>
        <v>Immunologia onkologiczna</v>
      </c>
      <c r="D21" s="67" t="str">
        <f>'II rok'!C65</f>
        <v>0912.7.LEK.D.IO</v>
      </c>
      <c r="E21" s="68"/>
      <c r="F21" s="69">
        <f>'II rok'!E65</f>
        <v>4</v>
      </c>
      <c r="G21" s="70"/>
      <c r="H21" s="97"/>
      <c r="I21" s="98"/>
      <c r="J21" s="98"/>
      <c r="K21" s="98"/>
      <c r="L21" s="98"/>
      <c r="M21" s="98"/>
      <c r="N21" s="98"/>
      <c r="O21" s="98"/>
      <c r="P21" s="96"/>
      <c r="Q21" s="97">
        <f>'II rok'!P65</f>
        <v>15</v>
      </c>
      <c r="R21" s="98">
        <f>'II rok'!Q65</f>
        <v>10</v>
      </c>
      <c r="S21" s="98"/>
      <c r="T21" s="98"/>
      <c r="U21" s="98"/>
      <c r="V21" s="98"/>
      <c r="W21" s="98"/>
      <c r="X21" s="98"/>
      <c r="Y21" s="96">
        <f>'II rok'!X65</f>
        <v>1</v>
      </c>
      <c r="Z21" s="97">
        <f>'II rok'!Y65</f>
        <v>15</v>
      </c>
      <c r="AA21" s="98">
        <f>'II rok'!Z65</f>
        <v>15</v>
      </c>
      <c r="AB21" s="98"/>
      <c r="AC21" s="98"/>
      <c r="AD21" s="98"/>
      <c r="AE21" s="98">
        <f>'II rok'!AD65</f>
        <v>25</v>
      </c>
      <c r="AF21" s="98">
        <f>'II rok'!AE65</f>
        <v>1</v>
      </c>
    </row>
    <row r="22" spans="1:32" ht="24.75" customHeight="1">
      <c r="A22" s="480"/>
      <c r="B22" s="72" t="s">
        <v>204</v>
      </c>
      <c r="C22" s="111" t="s">
        <v>248</v>
      </c>
      <c r="D22" s="110" t="str">
        <f>"0912-7LEK-F-"&amp;B22&amp;"-"&amp;UPPER(LEFT(C22,1))&amp;"O"</f>
        <v>0912-7LEK-F-14-HO</v>
      </c>
      <c r="E22" s="68"/>
      <c r="F22" s="69" t="s">
        <v>234</v>
      </c>
      <c r="G22" s="76"/>
      <c r="H22" s="68"/>
      <c r="I22" s="72"/>
      <c r="J22" s="72"/>
      <c r="K22" s="72"/>
      <c r="L22" s="72"/>
      <c r="M22" s="72"/>
      <c r="N22" s="72"/>
      <c r="O22" s="72"/>
      <c r="P22" s="70"/>
      <c r="Q22" s="68">
        <f>'II rok'!P66</f>
        <v>15</v>
      </c>
      <c r="R22" s="72">
        <f>'II rok'!Q66</f>
        <v>10</v>
      </c>
      <c r="S22" s="72"/>
      <c r="T22" s="72"/>
      <c r="U22" s="72"/>
      <c r="V22" s="72"/>
      <c r="W22" s="72"/>
      <c r="X22" s="72"/>
      <c r="Y22" s="70">
        <f>'II rok'!X66</f>
        <v>1</v>
      </c>
      <c r="Z22" s="71">
        <f>'II rok'!Y66</f>
        <v>15</v>
      </c>
      <c r="AA22" s="72">
        <f>'II rok'!Z66</f>
        <v>15</v>
      </c>
      <c r="AB22" s="72"/>
      <c r="AC22" s="72"/>
      <c r="AD22" s="72"/>
      <c r="AE22" s="72">
        <f>'II rok'!AD66</f>
        <v>25</v>
      </c>
      <c r="AF22" s="72">
        <f>'II rok'!AE66</f>
        <v>1</v>
      </c>
    </row>
    <row r="23" spans="1:32" ht="24.75" customHeight="1">
      <c r="A23" s="741" t="s">
        <v>285</v>
      </c>
      <c r="B23" s="737" t="str">
        <f>'III rok'!A45</f>
        <v xml:space="preserve">* Zajęcia fakultatywne (student wybiera w 5 semestrze 3 z 8, w 6 semestrrze wybiera 2 z 6)  </v>
      </c>
      <c r="C23" s="738"/>
      <c r="D23" s="738"/>
      <c r="E23" s="738"/>
      <c r="F23" s="738"/>
      <c r="G23" s="738"/>
      <c r="H23" s="774"/>
      <c r="I23" s="774"/>
      <c r="J23" s="774"/>
      <c r="K23" s="774"/>
      <c r="L23" s="774"/>
      <c r="M23" s="774"/>
      <c r="N23" s="774"/>
      <c r="O23" s="774"/>
      <c r="P23" s="774"/>
      <c r="Q23" s="774"/>
      <c r="R23" s="774"/>
      <c r="S23" s="774"/>
      <c r="T23" s="774"/>
      <c r="U23" s="774"/>
      <c r="V23" s="774"/>
      <c r="W23" s="774"/>
      <c r="X23" s="774"/>
      <c r="Y23" s="774"/>
      <c r="Z23" s="774"/>
      <c r="AA23" s="774"/>
      <c r="AB23" s="774"/>
      <c r="AC23" s="774"/>
      <c r="AD23" s="774"/>
      <c r="AE23" s="774"/>
      <c r="AF23" s="775"/>
    </row>
    <row r="24" spans="1:32" ht="24.75" customHeight="1">
      <c r="A24" s="741"/>
      <c r="B24" s="72" t="s">
        <v>207</v>
      </c>
      <c r="C24" s="66" t="str">
        <f>'III rok'!B55</f>
        <v>Patofizjologia nerek</v>
      </c>
      <c r="D24" s="67" t="str">
        <f>'III rok'!C55</f>
        <v>0912.7.LEK.D.PN</v>
      </c>
      <c r="E24" s="68"/>
      <c r="F24" s="69">
        <f>'III rok'!E55</f>
        <v>6</v>
      </c>
      <c r="G24" s="70"/>
      <c r="H24" s="71">
        <f>'III rok'!G55</f>
        <v>0</v>
      </c>
      <c r="I24" s="72">
        <f>'III rok'!H55</f>
        <v>0</v>
      </c>
      <c r="J24" s="72"/>
      <c r="K24" s="72"/>
      <c r="L24" s="72"/>
      <c r="M24" s="72"/>
      <c r="N24" s="72"/>
      <c r="O24" s="72"/>
      <c r="P24" s="70">
        <f>'III rok'!O55</f>
        <v>0</v>
      </c>
      <c r="Q24" s="71"/>
      <c r="R24" s="72"/>
      <c r="S24" s="72"/>
      <c r="T24" s="72"/>
      <c r="U24" s="72"/>
      <c r="V24" s="72"/>
      <c r="W24" s="72"/>
      <c r="X24" s="72"/>
      <c r="Y24" s="70"/>
      <c r="Z24" s="71">
        <f>'III rok'!Y55</f>
        <v>15</v>
      </c>
      <c r="AA24" s="72">
        <f>'III rok'!Z55</f>
        <v>15</v>
      </c>
      <c r="AB24" s="72"/>
      <c r="AC24" s="72"/>
      <c r="AD24" s="72"/>
      <c r="AE24" s="72">
        <f>'III rok'!AD55</f>
        <v>25</v>
      </c>
      <c r="AF24" s="72">
        <f>'III rok'!AE55</f>
        <v>1</v>
      </c>
    </row>
    <row r="25" spans="1:32" ht="24.75" customHeight="1">
      <c r="A25" s="741"/>
      <c r="B25" s="72" t="s">
        <v>209</v>
      </c>
      <c r="C25" s="66" t="e">
        <f>'III rok'!#REF!</f>
        <v>#REF!</v>
      </c>
      <c r="D25" s="67" t="e">
        <f>'III rok'!#REF!</f>
        <v>#REF!</v>
      </c>
      <c r="E25" s="68"/>
      <c r="F25" s="69" t="e">
        <f>'III rok'!#REF!</f>
        <v>#REF!</v>
      </c>
      <c r="G25" s="70"/>
      <c r="H25" s="71" t="e">
        <f>'III rok'!#REF!</f>
        <v>#REF!</v>
      </c>
      <c r="I25" s="72" t="e">
        <f>'III rok'!#REF!</f>
        <v>#REF!</v>
      </c>
      <c r="J25" s="72"/>
      <c r="K25" s="72"/>
      <c r="L25" s="72"/>
      <c r="M25" s="72"/>
      <c r="N25" s="72"/>
      <c r="O25" s="72"/>
      <c r="P25" s="70" t="e">
        <f>'III rok'!#REF!</f>
        <v>#REF!</v>
      </c>
      <c r="Q25" s="71"/>
      <c r="R25" s="72"/>
      <c r="S25" s="72"/>
      <c r="T25" s="72"/>
      <c r="U25" s="72"/>
      <c r="V25" s="72"/>
      <c r="W25" s="72"/>
      <c r="X25" s="72"/>
      <c r="Y25" s="70"/>
      <c r="Z25" s="71" t="e">
        <f>'III rok'!#REF!</f>
        <v>#REF!</v>
      </c>
      <c r="AA25" s="72" t="e">
        <f>'III rok'!#REF!</f>
        <v>#REF!</v>
      </c>
      <c r="AB25" s="72"/>
      <c r="AC25" s="72"/>
      <c r="AD25" s="72"/>
      <c r="AE25" s="72" t="e">
        <f>'III rok'!#REF!</f>
        <v>#REF!</v>
      </c>
      <c r="AF25" s="72" t="e">
        <f>'III rok'!#REF!</f>
        <v>#REF!</v>
      </c>
    </row>
    <row r="26" spans="1:32" ht="24.75" customHeight="1">
      <c r="A26" s="741"/>
      <c r="B26" s="72" t="s">
        <v>212</v>
      </c>
      <c r="C26" s="66" t="str">
        <f>'III rok'!B47</f>
        <v>Interwencja kryzysowa
 (przedmiot realizowany w formie ćwiczeń)</v>
      </c>
      <c r="D26" s="67" t="str">
        <f>'III rok'!C47</f>
        <v>0912.7.LEK.D.IK</v>
      </c>
      <c r="E26" s="68"/>
      <c r="F26" s="69">
        <f>'III rok'!E47</f>
        <v>5</v>
      </c>
      <c r="G26" s="70"/>
      <c r="H26" s="71"/>
      <c r="I26" s="72"/>
      <c r="J26" s="72">
        <f>'III rok'!I47</f>
        <v>20</v>
      </c>
      <c r="K26" s="72">
        <f>'III rok'!J47</f>
        <v>30</v>
      </c>
      <c r="L26" s="72"/>
      <c r="M26" s="72"/>
      <c r="N26" s="72"/>
      <c r="O26" s="72"/>
      <c r="P26" s="70">
        <f>'III rok'!O47</f>
        <v>2</v>
      </c>
      <c r="Q26" s="71"/>
      <c r="R26" s="72"/>
      <c r="S26" s="72"/>
      <c r="T26" s="72"/>
      <c r="U26" s="72"/>
      <c r="V26" s="72"/>
      <c r="W26" s="72"/>
      <c r="X26" s="72"/>
      <c r="Y26" s="70"/>
      <c r="Z26" s="71">
        <f>'III rok'!Y47</f>
        <v>20</v>
      </c>
      <c r="AA26" s="72">
        <f>'III rok'!Z47</f>
        <v>0</v>
      </c>
      <c r="AB26" s="72">
        <f>'III rok'!AA47</f>
        <v>20</v>
      </c>
      <c r="AC26" s="72"/>
      <c r="AD26" s="72"/>
      <c r="AE26" s="72">
        <f>'III rok'!AD47</f>
        <v>50</v>
      </c>
      <c r="AF26" s="72">
        <f>'III rok'!AE47</f>
        <v>2</v>
      </c>
    </row>
    <row r="27" spans="1:32" ht="24.75" customHeight="1">
      <c r="A27" s="741"/>
      <c r="B27" s="72" t="s">
        <v>215</v>
      </c>
      <c r="C27" s="66" t="str">
        <f>'III rok'!B48</f>
        <v>Język migowy 
 (przedmiot realizowany w formie ćwiczeń)</v>
      </c>
      <c r="D27" s="67" t="str">
        <f>'III rok'!C48</f>
        <v>0912.7.LEK.D.JM</v>
      </c>
      <c r="E27" s="68"/>
      <c r="F27" s="69">
        <f>'III rok'!E48</f>
        <v>5</v>
      </c>
      <c r="G27" s="70"/>
      <c r="H27" s="71"/>
      <c r="I27" s="72"/>
      <c r="J27" s="72">
        <f>'III rok'!I48</f>
        <v>20</v>
      </c>
      <c r="K27" s="72">
        <f>'III rok'!J48</f>
        <v>30</v>
      </c>
      <c r="L27" s="72"/>
      <c r="M27" s="72"/>
      <c r="N27" s="72"/>
      <c r="O27" s="72"/>
      <c r="P27" s="70">
        <f>'III rok'!O48</f>
        <v>2</v>
      </c>
      <c r="Q27" s="71"/>
      <c r="R27" s="72"/>
      <c r="S27" s="72"/>
      <c r="T27" s="72"/>
      <c r="U27" s="72"/>
      <c r="V27" s="72"/>
      <c r="W27" s="72"/>
      <c r="X27" s="72"/>
      <c r="Y27" s="70"/>
      <c r="Z27" s="71">
        <f>'III rok'!Y48</f>
        <v>20</v>
      </c>
      <c r="AA27" s="72">
        <f>'III rok'!Z48</f>
        <v>0</v>
      </c>
      <c r="AB27" s="72">
        <f>'III rok'!AA48</f>
        <v>20</v>
      </c>
      <c r="AC27" s="72"/>
      <c r="AD27" s="72"/>
      <c r="AE27" s="72">
        <f>'III rok'!AD48</f>
        <v>50</v>
      </c>
      <c r="AF27" s="72">
        <f>'III rok'!AE48</f>
        <v>2</v>
      </c>
    </row>
    <row r="28" spans="1:32" ht="24.75" customHeight="1">
      <c r="A28" s="741"/>
      <c r="B28" s="72" t="s">
        <v>219</v>
      </c>
      <c r="C28" s="66" t="str">
        <f>'III rok'!B50</f>
        <v xml:space="preserve">Dietoterapia </v>
      </c>
      <c r="D28" s="67" t="str">
        <f>'III rok'!C50</f>
        <v>0912.7.LEK.D.D</v>
      </c>
      <c r="E28" s="68"/>
      <c r="F28" s="69">
        <f>'III rok'!E50</f>
        <v>5</v>
      </c>
      <c r="G28" s="70"/>
      <c r="H28" s="71"/>
      <c r="I28" s="72"/>
      <c r="J28" s="72"/>
      <c r="K28" s="72"/>
      <c r="L28" s="72"/>
      <c r="M28" s="72"/>
      <c r="N28" s="72"/>
      <c r="O28" s="72"/>
      <c r="P28" s="70">
        <f>'III rok'!O50</f>
        <v>2</v>
      </c>
      <c r="Q28" s="71">
        <f>'III rok'!P50</f>
        <v>0</v>
      </c>
      <c r="R28" s="72">
        <f>'III rok'!Q50</f>
        <v>0</v>
      </c>
      <c r="S28" s="72"/>
      <c r="T28" s="72"/>
      <c r="U28" s="72"/>
      <c r="V28" s="72"/>
      <c r="W28" s="72"/>
      <c r="X28" s="72"/>
      <c r="Y28" s="70">
        <f>'III rok'!X50</f>
        <v>0</v>
      </c>
      <c r="Z28" s="71">
        <f>'III rok'!Y50</f>
        <v>20</v>
      </c>
      <c r="AA28" s="72">
        <f>'III rok'!Z50</f>
        <v>0</v>
      </c>
      <c r="AB28" s="72"/>
      <c r="AC28" s="72"/>
      <c r="AD28" s="72"/>
      <c r="AE28" s="72">
        <f>'III rok'!AD50</f>
        <v>50</v>
      </c>
      <c r="AF28" s="72">
        <f>'III rok'!AE50</f>
        <v>2</v>
      </c>
    </row>
    <row r="29" spans="1:32" ht="24.75" customHeight="1">
      <c r="A29" s="741"/>
      <c r="B29" s="72" t="s">
        <v>222</v>
      </c>
      <c r="C29" s="66" t="str">
        <f>'III rok'!B56</f>
        <v xml:space="preserve">Elektrofizjologia w kardiologii </v>
      </c>
      <c r="D29" s="67" t="str">
        <f>'III rok'!C56</f>
        <v>0912.7.LEK.D.EK</v>
      </c>
      <c r="E29" s="68"/>
      <c r="F29" s="69">
        <f>'III rok'!E56</f>
        <v>6</v>
      </c>
      <c r="G29" s="70"/>
      <c r="H29" s="71"/>
      <c r="I29" s="72"/>
      <c r="J29" s="72"/>
      <c r="K29" s="72"/>
      <c r="L29" s="72"/>
      <c r="M29" s="72"/>
      <c r="N29" s="72"/>
      <c r="O29" s="72"/>
      <c r="P29" s="70">
        <f>'III rok'!O56</f>
        <v>0</v>
      </c>
      <c r="Q29" s="71">
        <f>'III rok'!P56</f>
        <v>15</v>
      </c>
      <c r="R29" s="72">
        <f>'III rok'!Q56</f>
        <v>10</v>
      </c>
      <c r="S29" s="72"/>
      <c r="T29" s="72"/>
      <c r="U29" s="72"/>
      <c r="V29" s="72"/>
      <c r="W29" s="72"/>
      <c r="X29" s="72"/>
      <c r="Y29" s="70">
        <f>'III rok'!X56</f>
        <v>1</v>
      </c>
      <c r="Z29" s="71">
        <f>'III rok'!Y56</f>
        <v>15</v>
      </c>
      <c r="AA29" s="72">
        <f>'III rok'!Z56</f>
        <v>15</v>
      </c>
      <c r="AB29" s="72"/>
      <c r="AC29" s="72"/>
      <c r="AD29" s="72"/>
      <c r="AE29" s="72">
        <f>'III rok'!AD56</f>
        <v>25</v>
      </c>
      <c r="AF29" s="72">
        <f>'III rok'!AE56</f>
        <v>1</v>
      </c>
    </row>
    <row r="30" spans="1:32" ht="24.75" customHeight="1">
      <c r="A30" s="741"/>
      <c r="B30" s="72" t="s">
        <v>225</v>
      </c>
      <c r="C30" s="66" t="str">
        <f>'III rok'!B57</f>
        <v>Patofizjologia układu endokrynnego</v>
      </c>
      <c r="D30" s="67" t="str">
        <f>'III rok'!C57</f>
        <v>0912.7.LEK.D.PUE</v>
      </c>
      <c r="E30" s="68"/>
      <c r="F30" s="69">
        <f>'III rok'!E57</f>
        <v>6</v>
      </c>
      <c r="G30" s="70"/>
      <c r="H30" s="71"/>
      <c r="I30" s="72"/>
      <c r="J30" s="72"/>
      <c r="K30" s="72"/>
      <c r="L30" s="72"/>
      <c r="M30" s="72"/>
      <c r="N30" s="72"/>
      <c r="O30" s="72"/>
      <c r="P30" s="70">
        <f>'III rok'!O57</f>
        <v>0</v>
      </c>
      <c r="Q30" s="71">
        <f>'III rok'!P57</f>
        <v>15</v>
      </c>
      <c r="R30" s="72">
        <f>'III rok'!Q57</f>
        <v>10</v>
      </c>
      <c r="S30" s="72"/>
      <c r="T30" s="72"/>
      <c r="U30" s="72"/>
      <c r="V30" s="72"/>
      <c r="W30" s="72"/>
      <c r="X30" s="72"/>
      <c r="Y30" s="70">
        <f>'III rok'!X57</f>
        <v>1</v>
      </c>
      <c r="Z30" s="71">
        <f>'III rok'!Y57</f>
        <v>15</v>
      </c>
      <c r="AA30" s="72">
        <f>'III rok'!Z57</f>
        <v>15</v>
      </c>
      <c r="AB30" s="72"/>
      <c r="AC30" s="72"/>
      <c r="AD30" s="72"/>
      <c r="AE30" s="72">
        <f>'III rok'!AD57</f>
        <v>25</v>
      </c>
      <c r="AF30" s="72">
        <f>'III rok'!AE57</f>
        <v>1</v>
      </c>
    </row>
    <row r="31" spans="1:32" ht="24.75" customHeight="1">
      <c r="A31" s="741" t="s">
        <v>385</v>
      </c>
      <c r="B31" s="737" t="str">
        <f>'IV rok'!A44</f>
        <v>* Zajęcia fakultatywne (student wybiera: 1 z 5  przedmiotów w 7 semestrze oraz w 8 semestrze wybiera 1 z 5)</v>
      </c>
      <c r="C31" s="738"/>
      <c r="D31" s="738"/>
      <c r="E31" s="738"/>
      <c r="F31" s="738"/>
      <c r="G31" s="738"/>
      <c r="H31" s="738"/>
      <c r="I31" s="738"/>
      <c r="J31" s="738"/>
      <c r="K31" s="738"/>
      <c r="L31" s="738"/>
      <c r="M31" s="738"/>
      <c r="N31" s="738"/>
      <c r="O31" s="738"/>
      <c r="P31" s="738"/>
      <c r="Q31" s="738"/>
      <c r="R31" s="738"/>
      <c r="S31" s="738"/>
      <c r="T31" s="738"/>
      <c r="U31" s="738"/>
      <c r="V31" s="738"/>
      <c r="W31" s="738"/>
      <c r="X31" s="738"/>
      <c r="Y31" s="738"/>
      <c r="Z31" s="738"/>
      <c r="AA31" s="738"/>
      <c r="AB31" s="738"/>
      <c r="AC31" s="738"/>
      <c r="AD31" s="738"/>
      <c r="AE31" s="738"/>
      <c r="AF31" s="739"/>
    </row>
    <row r="32" spans="1:32" ht="24.75" customHeight="1">
      <c r="A32" s="741"/>
      <c r="B32" s="72" t="s">
        <v>228</v>
      </c>
      <c r="C32" s="66" t="str">
        <f>'IV rok'!B45</f>
        <v>Dermatologia pediatryczna</v>
      </c>
      <c r="D32" s="67" t="str">
        <f>'IV rok'!C45</f>
        <v>0912.7.LEK.D.DP</v>
      </c>
      <c r="E32" s="68"/>
      <c r="F32" s="69">
        <f>'IV rok'!E45</f>
        <v>7</v>
      </c>
      <c r="G32" s="70"/>
      <c r="H32" s="71">
        <f>'IV rok'!G45</f>
        <v>15</v>
      </c>
      <c r="I32" s="72">
        <f>'IV rok'!H45</f>
        <v>10</v>
      </c>
      <c r="J32" s="72"/>
      <c r="K32" s="72"/>
      <c r="L32" s="72"/>
      <c r="M32" s="72"/>
      <c r="N32" s="72"/>
      <c r="O32" s="72"/>
      <c r="P32" s="70">
        <f>'IV rok'!O45</f>
        <v>1</v>
      </c>
      <c r="Q32" s="71"/>
      <c r="R32" s="72"/>
      <c r="S32" s="72"/>
      <c r="T32" s="72"/>
      <c r="U32" s="72"/>
      <c r="V32" s="72"/>
      <c r="W32" s="72"/>
      <c r="X32" s="72"/>
      <c r="Y32" s="70"/>
      <c r="Z32" s="71">
        <f>'IV rok'!Y45</f>
        <v>15</v>
      </c>
      <c r="AA32" s="72">
        <f>'IV rok'!Z45</f>
        <v>15</v>
      </c>
      <c r="AB32" s="72"/>
      <c r="AC32" s="72"/>
      <c r="AD32" s="72"/>
      <c r="AE32" s="72">
        <f>'IV rok'!AD45</f>
        <v>25</v>
      </c>
      <c r="AF32" s="72">
        <f>'IV rok'!AE45</f>
        <v>1</v>
      </c>
    </row>
    <row r="33" spans="1:32" ht="24.75" customHeight="1">
      <c r="A33" s="741"/>
      <c r="B33" s="72" t="s">
        <v>231</v>
      </c>
      <c r="C33" s="66" t="str">
        <f>'IV rok'!B46</f>
        <v>Farmakoekonomika</v>
      </c>
      <c r="D33" s="67" t="str">
        <f>'IV rok'!C46</f>
        <v>0912.7.LEK.D.F</v>
      </c>
      <c r="E33" s="68"/>
      <c r="F33" s="69">
        <f>'IV rok'!E46</f>
        <v>7</v>
      </c>
      <c r="G33" s="70"/>
      <c r="H33" s="71">
        <f>'IV rok'!G46</f>
        <v>15</v>
      </c>
      <c r="I33" s="72">
        <f>'IV rok'!H46</f>
        <v>10</v>
      </c>
      <c r="J33" s="72"/>
      <c r="K33" s="72"/>
      <c r="L33" s="72"/>
      <c r="M33" s="72"/>
      <c r="N33" s="72"/>
      <c r="O33" s="72"/>
      <c r="P33" s="70">
        <f>'IV rok'!O46</f>
        <v>1</v>
      </c>
      <c r="Q33" s="71"/>
      <c r="R33" s="72"/>
      <c r="S33" s="72"/>
      <c r="T33" s="72"/>
      <c r="U33" s="72"/>
      <c r="V33" s="72"/>
      <c r="W33" s="72"/>
      <c r="X33" s="72"/>
      <c r="Y33" s="70"/>
      <c r="Z33" s="71">
        <f>'IV rok'!Y46</f>
        <v>15</v>
      </c>
      <c r="AA33" s="72">
        <f>'IV rok'!Z46</f>
        <v>15</v>
      </c>
      <c r="AB33" s="72"/>
      <c r="AC33" s="72"/>
      <c r="AD33" s="72"/>
      <c r="AE33" s="72">
        <f>'IV rok'!AD46</f>
        <v>25</v>
      </c>
      <c r="AF33" s="72">
        <f>'IV rok'!AE46</f>
        <v>1</v>
      </c>
    </row>
    <row r="34" spans="1:32" ht="24.75" customHeight="1">
      <c r="A34" s="741"/>
      <c r="B34" s="72" t="s">
        <v>235</v>
      </c>
      <c r="C34" s="66" t="str">
        <f>'IV rok'!B47</f>
        <v>Zakażenia wirusami przenoszonymi drogą krwi</v>
      </c>
      <c r="D34" s="67" t="str">
        <f>'IV rok'!C47</f>
        <v>0912.7.LEK.D.Z</v>
      </c>
      <c r="E34" s="68"/>
      <c r="F34" s="69">
        <f>'IV rok'!E47</f>
        <v>7</v>
      </c>
      <c r="G34" s="70"/>
      <c r="H34" s="71">
        <f>'IV rok'!G47</f>
        <v>15</v>
      </c>
      <c r="I34" s="72">
        <f>'IV rok'!H47</f>
        <v>10</v>
      </c>
      <c r="J34" s="72"/>
      <c r="K34" s="72"/>
      <c r="L34" s="72"/>
      <c r="M34" s="72"/>
      <c r="N34" s="72"/>
      <c r="O34" s="72"/>
      <c r="P34" s="70">
        <f>'IV rok'!O47</f>
        <v>1</v>
      </c>
      <c r="Q34" s="71"/>
      <c r="R34" s="72"/>
      <c r="S34" s="72"/>
      <c r="T34" s="72"/>
      <c r="U34" s="72"/>
      <c r="V34" s="72"/>
      <c r="W34" s="72"/>
      <c r="X34" s="72"/>
      <c r="Y34" s="70"/>
      <c r="Z34" s="71">
        <f>'IV rok'!Y47</f>
        <v>15</v>
      </c>
      <c r="AA34" s="72">
        <f>'IV rok'!Z47</f>
        <v>15</v>
      </c>
      <c r="AB34" s="72"/>
      <c r="AC34" s="72"/>
      <c r="AD34" s="72"/>
      <c r="AE34" s="72">
        <f>'IV rok'!AD47</f>
        <v>25</v>
      </c>
      <c r="AF34" s="72">
        <f>'IV rok'!AE47</f>
        <v>1</v>
      </c>
    </row>
    <row r="35" spans="1:32" ht="24.75" customHeight="1">
      <c r="A35" s="741"/>
      <c r="B35" s="72" t="s">
        <v>238</v>
      </c>
      <c r="C35" s="66" t="str">
        <f>'IV rok'!B50</f>
        <v>Chirurgia endoskopowa i laparoskopowa</v>
      </c>
      <c r="D35" s="67" t="str">
        <f>'IV rok'!C50</f>
        <v>0912.7.LEK.D.C</v>
      </c>
      <c r="E35" s="68"/>
      <c r="F35" s="69">
        <f>'IV rok'!E50</f>
        <v>8</v>
      </c>
      <c r="G35" s="70"/>
      <c r="H35" s="71"/>
      <c r="I35" s="72"/>
      <c r="J35" s="72"/>
      <c r="K35" s="72"/>
      <c r="L35" s="72"/>
      <c r="M35" s="72"/>
      <c r="N35" s="72"/>
      <c r="O35" s="72"/>
      <c r="P35" s="70"/>
      <c r="Q35" s="71">
        <f>'IV rok'!P50</f>
        <v>15</v>
      </c>
      <c r="R35" s="72">
        <f>'IV rok'!Q50</f>
        <v>10</v>
      </c>
      <c r="S35" s="72"/>
      <c r="T35" s="72"/>
      <c r="U35" s="72"/>
      <c r="V35" s="72"/>
      <c r="W35" s="72"/>
      <c r="X35" s="72"/>
      <c r="Y35" s="70">
        <f>'IV rok'!X50</f>
        <v>0</v>
      </c>
      <c r="Z35" s="71">
        <f>'IV rok'!Y50</f>
        <v>15</v>
      </c>
      <c r="AA35" s="72">
        <f>'IV rok'!Z50</f>
        <v>15</v>
      </c>
      <c r="AB35" s="72"/>
      <c r="AC35" s="72"/>
      <c r="AD35" s="72"/>
      <c r="AE35" s="72">
        <f>'IV rok'!AD50</f>
        <v>25</v>
      </c>
      <c r="AF35" s="72">
        <f>'IV rok'!AE50</f>
        <v>1</v>
      </c>
    </row>
    <row r="36" spans="1:32" ht="24.75" customHeight="1">
      <c r="A36" s="741"/>
      <c r="B36" s="72" t="s">
        <v>241</v>
      </c>
      <c r="C36" s="66" t="str">
        <f>'IV rok'!B51</f>
        <v>Pediatria - kardiologia dziecięca</v>
      </c>
      <c r="D36" s="67" t="str">
        <f>'IV rok'!C51</f>
        <v>0912.7.LEK.D.KD</v>
      </c>
      <c r="E36" s="68"/>
      <c r="F36" s="69">
        <f>'IV rok'!E51</f>
        <v>8</v>
      </c>
      <c r="G36" s="70"/>
      <c r="H36" s="71"/>
      <c r="I36" s="72"/>
      <c r="J36" s="72"/>
      <c r="K36" s="72"/>
      <c r="L36" s="72"/>
      <c r="M36" s="72"/>
      <c r="N36" s="72"/>
      <c r="O36" s="72"/>
      <c r="P36" s="70"/>
      <c r="Q36" s="71">
        <f>'IV rok'!P51</f>
        <v>15</v>
      </c>
      <c r="R36" s="72">
        <f>'IV rok'!Q51</f>
        <v>10</v>
      </c>
      <c r="S36" s="72"/>
      <c r="T36" s="72"/>
      <c r="U36" s="72"/>
      <c r="V36" s="72"/>
      <c r="W36" s="72"/>
      <c r="X36" s="72"/>
      <c r="Y36" s="70">
        <f>'IV rok'!X51</f>
        <v>1</v>
      </c>
      <c r="Z36" s="71">
        <f>'IV rok'!Y51</f>
        <v>15</v>
      </c>
      <c r="AA36" s="72">
        <f>'IV rok'!Z51</f>
        <v>15</v>
      </c>
      <c r="AB36" s="72"/>
      <c r="AC36" s="72"/>
      <c r="AD36" s="72"/>
      <c r="AE36" s="72">
        <f>'IV rok'!AD51</f>
        <v>25</v>
      </c>
      <c r="AF36" s="72">
        <f>'IV rok'!AE51</f>
        <v>1</v>
      </c>
    </row>
    <row r="37" spans="1:32" ht="24.75" customHeight="1">
      <c r="A37" s="741"/>
      <c r="B37" s="72" t="s">
        <v>244</v>
      </c>
      <c r="C37" s="139" t="e">
        <f>'IV rok'!#REF!</f>
        <v>#REF!</v>
      </c>
      <c r="D37" s="67" t="e">
        <f>'IV rok'!#REF!</f>
        <v>#REF!</v>
      </c>
      <c r="E37" s="68"/>
      <c r="F37" s="69" t="e">
        <f>'IV rok'!#REF!</f>
        <v>#REF!</v>
      </c>
      <c r="G37" s="70"/>
      <c r="H37" s="71"/>
      <c r="I37" s="72"/>
      <c r="J37" s="72"/>
      <c r="K37" s="72"/>
      <c r="L37" s="72"/>
      <c r="M37" s="72"/>
      <c r="N37" s="72"/>
      <c r="O37" s="72"/>
      <c r="P37" s="70"/>
      <c r="Q37" s="71" t="e">
        <f>'IV rok'!#REF!</f>
        <v>#REF!</v>
      </c>
      <c r="R37" s="72" t="e">
        <f>'IV rok'!#REF!</f>
        <v>#REF!</v>
      </c>
      <c r="S37" s="72"/>
      <c r="T37" s="72"/>
      <c r="U37" s="72"/>
      <c r="V37" s="72"/>
      <c r="W37" s="72"/>
      <c r="X37" s="72"/>
      <c r="Y37" s="70" t="e">
        <f>'IV rok'!#REF!</f>
        <v>#REF!</v>
      </c>
      <c r="Z37" s="71" t="e">
        <f>'IV rok'!#REF!</f>
        <v>#REF!</v>
      </c>
      <c r="AA37" s="72" t="e">
        <f>'IV rok'!#REF!</f>
        <v>#REF!</v>
      </c>
      <c r="AB37" s="72"/>
      <c r="AC37" s="72"/>
      <c r="AD37" s="72"/>
      <c r="AE37" s="72" t="e">
        <f>'IV rok'!#REF!</f>
        <v>#REF!</v>
      </c>
      <c r="AF37" s="72" t="e">
        <f>'IV rok'!#REF!</f>
        <v>#REF!</v>
      </c>
    </row>
    <row r="38" spans="1:32" ht="24.75" customHeight="1">
      <c r="A38" s="741"/>
      <c r="B38" s="72" t="s">
        <v>247</v>
      </c>
      <c r="C38" s="66" t="str">
        <f>'IV rok'!B52</f>
        <v>Choroby płuc</v>
      </c>
      <c r="D38" s="67" t="str">
        <f>'IV rok'!C52</f>
        <v>0912.7.LEK.D.CP</v>
      </c>
      <c r="E38" s="68"/>
      <c r="F38" s="69">
        <f>'IV rok'!E52</f>
        <v>8</v>
      </c>
      <c r="G38" s="70"/>
      <c r="H38" s="71"/>
      <c r="I38" s="72"/>
      <c r="J38" s="72"/>
      <c r="K38" s="72"/>
      <c r="L38" s="72"/>
      <c r="M38" s="72"/>
      <c r="N38" s="72"/>
      <c r="O38" s="72"/>
      <c r="P38" s="70"/>
      <c r="Q38" s="71">
        <f>'IV rok'!P52</f>
        <v>15</v>
      </c>
      <c r="R38" s="72">
        <f>'IV rok'!Q52</f>
        <v>10</v>
      </c>
      <c r="S38" s="72"/>
      <c r="T38" s="72"/>
      <c r="U38" s="72"/>
      <c r="V38" s="72"/>
      <c r="W38" s="72"/>
      <c r="X38" s="72"/>
      <c r="Y38" s="70">
        <f>'IV rok'!X52</f>
        <v>1</v>
      </c>
      <c r="Z38" s="71">
        <f>'IV rok'!Y52</f>
        <v>15</v>
      </c>
      <c r="AA38" s="72">
        <f>'IV rok'!Z52</f>
        <v>15</v>
      </c>
      <c r="AB38" s="72"/>
      <c r="AC38" s="72"/>
      <c r="AD38" s="72"/>
      <c r="AE38" s="72">
        <f>'IV rok'!AD52</f>
        <v>25</v>
      </c>
      <c r="AF38" s="72">
        <f>'IV rok'!AE52</f>
        <v>1</v>
      </c>
    </row>
    <row r="39" spans="1:32" ht="24.75" customHeight="1">
      <c r="A39" s="741"/>
      <c r="B39" s="72" t="s">
        <v>250</v>
      </c>
      <c r="C39" s="66" t="str">
        <f>'IV rok'!B53</f>
        <v>Chirurgia naczyniowa</v>
      </c>
      <c r="D39" s="67" t="str">
        <f>'IV rok'!C53</f>
        <v>0912.7.LEK.D.CN</v>
      </c>
      <c r="E39" s="68"/>
      <c r="F39" s="69">
        <f>'IV rok'!E53</f>
        <v>8</v>
      </c>
      <c r="G39" s="70"/>
      <c r="H39" s="71"/>
      <c r="I39" s="72"/>
      <c r="J39" s="72"/>
      <c r="K39" s="72"/>
      <c r="L39" s="72"/>
      <c r="M39" s="72"/>
      <c r="N39" s="72"/>
      <c r="O39" s="72"/>
      <c r="P39" s="70"/>
      <c r="Q39" s="71">
        <f>'IV rok'!P53</f>
        <v>15</v>
      </c>
      <c r="R39" s="72">
        <f>'IV rok'!Q53</f>
        <v>10</v>
      </c>
      <c r="S39" s="72"/>
      <c r="T39" s="72"/>
      <c r="U39" s="72"/>
      <c r="V39" s="72"/>
      <c r="W39" s="72"/>
      <c r="X39" s="72"/>
      <c r="Y39" s="70">
        <f>'IV rok'!X53</f>
        <v>1</v>
      </c>
      <c r="Z39" s="71">
        <f>'IV rok'!Y53</f>
        <v>15</v>
      </c>
      <c r="AA39" s="72">
        <f>'IV rok'!Z53</f>
        <v>15</v>
      </c>
      <c r="AB39" s="72"/>
      <c r="AC39" s="72"/>
      <c r="AD39" s="72"/>
      <c r="AE39" s="72">
        <f>'IV rok'!AD53</f>
        <v>25</v>
      </c>
      <c r="AF39" s="72">
        <f>'IV rok'!AE53</f>
        <v>1</v>
      </c>
    </row>
    <row r="40" spans="1:32" ht="24.75" customHeight="1">
      <c r="A40" s="741"/>
      <c r="B40" s="72" t="s">
        <v>333</v>
      </c>
      <c r="C40" s="139" t="e">
        <f>'IV rok'!#REF!</f>
        <v>#REF!</v>
      </c>
      <c r="D40" s="67" t="e">
        <f>'IV rok'!#REF!</f>
        <v>#REF!</v>
      </c>
      <c r="E40" s="68"/>
      <c r="F40" s="69" t="e">
        <f>'IV rok'!#REF!</f>
        <v>#REF!</v>
      </c>
      <c r="G40" s="70"/>
      <c r="H40" s="71"/>
      <c r="I40" s="72"/>
      <c r="J40" s="72"/>
      <c r="K40" s="72"/>
      <c r="L40" s="72"/>
      <c r="M40" s="72"/>
      <c r="N40" s="72"/>
      <c r="O40" s="72"/>
      <c r="P40" s="70"/>
      <c r="Q40" s="71" t="e">
        <f>'IV rok'!#REF!</f>
        <v>#REF!</v>
      </c>
      <c r="R40" s="72" t="e">
        <f>'IV rok'!#REF!</f>
        <v>#REF!</v>
      </c>
      <c r="S40" s="72"/>
      <c r="T40" s="72"/>
      <c r="U40" s="72"/>
      <c r="V40" s="72"/>
      <c r="W40" s="72"/>
      <c r="X40" s="72"/>
      <c r="Y40" s="70" t="e">
        <f>'IV rok'!#REF!</f>
        <v>#REF!</v>
      </c>
      <c r="Z40" s="71" t="e">
        <f>'IV rok'!#REF!</f>
        <v>#REF!</v>
      </c>
      <c r="AA40" s="72" t="e">
        <f>'IV rok'!#REF!</f>
        <v>#REF!</v>
      </c>
      <c r="AB40" s="72"/>
      <c r="AC40" s="72"/>
      <c r="AD40" s="72"/>
      <c r="AE40" s="72" t="e">
        <f>'IV rok'!#REF!</f>
        <v>#REF!</v>
      </c>
      <c r="AF40" s="72" t="e">
        <f>'IV rok'!#REF!</f>
        <v>#REF!</v>
      </c>
    </row>
    <row r="41" spans="1:32" ht="24.75" customHeight="1">
      <c r="A41" s="735" t="s">
        <v>482</v>
      </c>
      <c r="B41" s="771" t="str">
        <f>'V rok'!A47</f>
        <v>* Zajęcia fakultatywne (student wybiera 2 przedmioty w 9 semestrze oraz 1 przedmiot w 10 semestrze )</v>
      </c>
      <c r="C41" s="772"/>
      <c r="D41" s="772"/>
      <c r="E41" s="772"/>
      <c r="F41" s="772"/>
      <c r="G41" s="772"/>
      <c r="H41" s="772"/>
      <c r="I41" s="772"/>
      <c r="J41" s="772"/>
      <c r="K41" s="772"/>
      <c r="L41" s="772"/>
      <c r="M41" s="772"/>
      <c r="N41" s="772"/>
      <c r="O41" s="772"/>
      <c r="P41" s="772"/>
      <c r="Q41" s="772"/>
      <c r="R41" s="772"/>
      <c r="S41" s="772"/>
      <c r="T41" s="772"/>
      <c r="U41" s="772"/>
      <c r="V41" s="772"/>
      <c r="W41" s="772"/>
      <c r="X41" s="772"/>
      <c r="Y41" s="772"/>
      <c r="Z41" s="772"/>
      <c r="AA41" s="772"/>
      <c r="AB41" s="772"/>
      <c r="AC41" s="772"/>
      <c r="AD41" s="772"/>
      <c r="AE41" s="772"/>
      <c r="AF41" s="773"/>
    </row>
    <row r="42" spans="1:32" ht="24.75" customHeight="1">
      <c r="A42" s="736"/>
      <c r="B42" s="72" t="s">
        <v>336</v>
      </c>
      <c r="C42" s="139" t="str">
        <f>'V rok'!B48</f>
        <v>Hipertensjologia</v>
      </c>
      <c r="D42" s="67" t="str">
        <f>'V rok'!C48</f>
        <v>0912.7.LEK.D.H</v>
      </c>
      <c r="E42" s="68"/>
      <c r="F42" s="69">
        <f>'V rok'!E48</f>
        <v>9</v>
      </c>
      <c r="G42" s="70"/>
      <c r="H42" s="71">
        <f>'V rok'!G48</f>
        <v>15</v>
      </c>
      <c r="I42" s="72">
        <f>'V rok'!H48</f>
        <v>10</v>
      </c>
      <c r="J42" s="72">
        <f>'V rok'!I48</f>
        <v>0</v>
      </c>
      <c r="K42" s="72">
        <f>'V rok'!J48</f>
        <v>0</v>
      </c>
      <c r="L42" s="72"/>
      <c r="M42" s="72"/>
      <c r="N42" s="72"/>
      <c r="O42" s="72"/>
      <c r="P42" s="70">
        <f>'V rok'!O48</f>
        <v>1</v>
      </c>
      <c r="Q42" s="71"/>
      <c r="R42" s="72"/>
      <c r="S42" s="72"/>
      <c r="T42" s="72"/>
      <c r="U42" s="72"/>
      <c r="V42" s="72"/>
      <c r="W42" s="72"/>
      <c r="X42" s="72"/>
      <c r="Y42" s="70"/>
      <c r="Z42" s="71">
        <f>'V rok'!Y48</f>
        <v>15</v>
      </c>
      <c r="AA42" s="72">
        <f>'V rok'!Z48</f>
        <v>15</v>
      </c>
      <c r="AB42" s="72">
        <f>'V rok'!AA48</f>
        <v>0</v>
      </c>
      <c r="AC42" s="72"/>
      <c r="AD42" s="72"/>
      <c r="AE42" s="72">
        <f>'V rok'!AD48</f>
        <v>25</v>
      </c>
      <c r="AF42" s="72">
        <f>'V rok'!AE48</f>
        <v>1</v>
      </c>
    </row>
    <row r="43" spans="1:32" ht="24.75" customHeight="1">
      <c r="A43" s="736"/>
      <c r="B43" s="72" t="s">
        <v>339</v>
      </c>
      <c r="C43" s="66" t="e">
        <f>'V rok'!#REF!</f>
        <v>#REF!</v>
      </c>
      <c r="D43" s="67" t="e">
        <f>'V rok'!#REF!</f>
        <v>#REF!</v>
      </c>
      <c r="E43" s="68"/>
      <c r="F43" s="69" t="e">
        <f>'V rok'!#REF!</f>
        <v>#REF!</v>
      </c>
      <c r="G43" s="70"/>
      <c r="H43" s="71" t="e">
        <f>'V rok'!#REF!</f>
        <v>#REF!</v>
      </c>
      <c r="I43" s="72" t="e">
        <f>'V rok'!#REF!</f>
        <v>#REF!</v>
      </c>
      <c r="J43" s="72" t="e">
        <f>'V rok'!#REF!</f>
        <v>#REF!</v>
      </c>
      <c r="K43" s="72" t="e">
        <f>'V rok'!#REF!</f>
        <v>#REF!</v>
      </c>
      <c r="L43" s="72"/>
      <c r="M43" s="72"/>
      <c r="N43" s="72"/>
      <c r="O43" s="72"/>
      <c r="P43" s="70" t="e">
        <f>'V rok'!#REF!</f>
        <v>#REF!</v>
      </c>
      <c r="Q43" s="71"/>
      <c r="R43" s="72"/>
      <c r="S43" s="72"/>
      <c r="T43" s="72"/>
      <c r="U43" s="72"/>
      <c r="V43" s="72"/>
      <c r="W43" s="72"/>
      <c r="X43" s="72"/>
      <c r="Y43" s="70"/>
      <c r="Z43" s="71" t="e">
        <f>'V rok'!#REF!</f>
        <v>#REF!</v>
      </c>
      <c r="AA43" s="72" t="e">
        <f>'V rok'!#REF!</f>
        <v>#REF!</v>
      </c>
      <c r="AB43" s="72" t="e">
        <f>'V rok'!#REF!</f>
        <v>#REF!</v>
      </c>
      <c r="AC43" s="72"/>
      <c r="AD43" s="72"/>
      <c r="AE43" s="72" t="e">
        <f>'V rok'!#REF!</f>
        <v>#REF!</v>
      </c>
      <c r="AF43" s="72" t="e">
        <f>'V rok'!#REF!</f>
        <v>#REF!</v>
      </c>
    </row>
    <row r="44" spans="1:32" ht="24.75" customHeight="1">
      <c r="A44" s="736"/>
      <c r="B44" s="72" t="s">
        <v>341</v>
      </c>
      <c r="C44" s="139" t="str">
        <f>'V rok'!B49</f>
        <v>Alergologia</v>
      </c>
      <c r="D44" s="67" t="str">
        <f>'V rok'!C49</f>
        <v>0912.7.LEK.D.A</v>
      </c>
      <c r="E44" s="68"/>
      <c r="F44" s="69">
        <f>'V rok'!E49</f>
        <v>9</v>
      </c>
      <c r="G44" s="70"/>
      <c r="H44" s="71">
        <f>'V rok'!G49</f>
        <v>15</v>
      </c>
      <c r="I44" s="72">
        <f>'V rok'!H49</f>
        <v>10</v>
      </c>
      <c r="J44" s="72">
        <f>'V rok'!I49</f>
        <v>0</v>
      </c>
      <c r="K44" s="72">
        <f>'V rok'!J49</f>
        <v>0</v>
      </c>
      <c r="L44" s="72"/>
      <c r="M44" s="72"/>
      <c r="N44" s="72"/>
      <c r="O44" s="72"/>
      <c r="P44" s="70">
        <f>'V rok'!O49</f>
        <v>1</v>
      </c>
      <c r="Q44" s="71"/>
      <c r="R44" s="72"/>
      <c r="S44" s="72"/>
      <c r="T44" s="72"/>
      <c r="U44" s="72"/>
      <c r="V44" s="72"/>
      <c r="W44" s="72"/>
      <c r="X44" s="72"/>
      <c r="Y44" s="70"/>
      <c r="Z44" s="71">
        <f>'V rok'!Y49</f>
        <v>15</v>
      </c>
      <c r="AA44" s="72">
        <f>'V rok'!Z49</f>
        <v>15</v>
      </c>
      <c r="AB44" s="72">
        <f>'V rok'!AA49</f>
        <v>0</v>
      </c>
      <c r="AC44" s="72"/>
      <c r="AD44" s="72"/>
      <c r="AE44" s="72">
        <f>'V rok'!AD49</f>
        <v>25</v>
      </c>
      <c r="AF44" s="72">
        <f>'V rok'!AE49</f>
        <v>1</v>
      </c>
    </row>
    <row r="45" spans="1:32" ht="24.75" customHeight="1">
      <c r="A45" s="736"/>
      <c r="B45" s="72" t="s">
        <v>344</v>
      </c>
      <c r="C45" s="66" t="str">
        <f>'V rok'!B50</f>
        <v>Kardiologia interwencyjna</v>
      </c>
      <c r="D45" s="67" t="str">
        <f>'V rok'!C50</f>
        <v>0912.7.LEK.D.K</v>
      </c>
      <c r="E45" s="68"/>
      <c r="F45" s="69">
        <f>'V rok'!E50</f>
        <v>9</v>
      </c>
      <c r="G45" s="70"/>
      <c r="H45" s="71">
        <f>'V rok'!G50</f>
        <v>15</v>
      </c>
      <c r="I45" s="72">
        <f>'V rok'!H50</f>
        <v>10</v>
      </c>
      <c r="J45" s="72">
        <f>'V rok'!I50</f>
        <v>0</v>
      </c>
      <c r="K45" s="72">
        <f>'V rok'!J50</f>
        <v>0</v>
      </c>
      <c r="L45" s="72"/>
      <c r="M45" s="72"/>
      <c r="N45" s="72"/>
      <c r="O45" s="72"/>
      <c r="P45" s="70">
        <f>'V rok'!O50</f>
        <v>1</v>
      </c>
      <c r="Q45" s="71"/>
      <c r="R45" s="72"/>
      <c r="S45" s="72"/>
      <c r="T45" s="72"/>
      <c r="U45" s="72"/>
      <c r="V45" s="72"/>
      <c r="W45" s="72"/>
      <c r="X45" s="72"/>
      <c r="Y45" s="70"/>
      <c r="Z45" s="71">
        <f>'V rok'!Y50</f>
        <v>15</v>
      </c>
      <c r="AA45" s="72">
        <f>'V rok'!Z50</f>
        <v>15</v>
      </c>
      <c r="AB45" s="72">
        <f>'V rok'!AA50</f>
        <v>0</v>
      </c>
      <c r="AC45" s="72"/>
      <c r="AD45" s="72"/>
      <c r="AE45" s="72">
        <f>'V rok'!AD50</f>
        <v>25</v>
      </c>
      <c r="AF45" s="72">
        <f>'V rok'!AE50</f>
        <v>1</v>
      </c>
    </row>
    <row r="46" spans="1:32" ht="24.75" customHeight="1">
      <c r="A46" s="736"/>
      <c r="B46" s="72" t="s">
        <v>347</v>
      </c>
      <c r="C46" s="66" t="e">
        <f>'V rok'!#REF!</f>
        <v>#REF!</v>
      </c>
      <c r="D46" s="67" t="e">
        <f>'V rok'!#REF!</f>
        <v>#REF!</v>
      </c>
      <c r="E46" s="68"/>
      <c r="F46" s="69" t="e">
        <f>'V rok'!#REF!</f>
        <v>#REF!</v>
      </c>
      <c r="G46" s="70"/>
      <c r="H46" s="71" t="e">
        <f>'V rok'!#REF!</f>
        <v>#REF!</v>
      </c>
      <c r="I46" s="72" t="e">
        <f>'V rok'!#REF!</f>
        <v>#REF!</v>
      </c>
      <c r="J46" s="72" t="e">
        <f>'V rok'!#REF!</f>
        <v>#REF!</v>
      </c>
      <c r="K46" s="72" t="e">
        <f>'V rok'!#REF!</f>
        <v>#REF!</v>
      </c>
      <c r="L46" s="72"/>
      <c r="M46" s="72"/>
      <c r="N46" s="72"/>
      <c r="O46" s="72"/>
      <c r="P46" s="70" t="e">
        <f>'V rok'!#REF!</f>
        <v>#REF!</v>
      </c>
      <c r="Q46" s="71"/>
      <c r="R46" s="72"/>
      <c r="S46" s="72"/>
      <c r="T46" s="72"/>
      <c r="U46" s="72"/>
      <c r="V46" s="72"/>
      <c r="W46" s="72"/>
      <c r="X46" s="72"/>
      <c r="Y46" s="70"/>
      <c r="Z46" s="71" t="e">
        <f>'V rok'!#REF!</f>
        <v>#REF!</v>
      </c>
      <c r="AA46" s="72" t="e">
        <f>'V rok'!#REF!</f>
        <v>#REF!</v>
      </c>
      <c r="AB46" s="72" t="e">
        <f>'V rok'!#REF!</f>
        <v>#REF!</v>
      </c>
      <c r="AC46" s="72"/>
      <c r="AD46" s="72"/>
      <c r="AE46" s="72" t="e">
        <f>'V rok'!#REF!</f>
        <v>#REF!</v>
      </c>
      <c r="AF46" s="72" t="e">
        <f>'V rok'!#REF!</f>
        <v>#REF!</v>
      </c>
    </row>
    <row r="47" spans="1:32" ht="24.75" customHeight="1">
      <c r="A47" s="736"/>
      <c r="B47" s="72" t="s">
        <v>350</v>
      </c>
      <c r="C47" s="66" t="str">
        <f>'V rok'!B51</f>
        <v>Anestezjologia i intensywna terapia dziecięca</v>
      </c>
      <c r="D47" s="67" t="str">
        <f>'V rok'!C51</f>
        <v>0912.7.LEK.D.AiITD</v>
      </c>
      <c r="E47" s="68"/>
      <c r="F47" s="69">
        <f>'V rok'!E51</f>
        <v>9</v>
      </c>
      <c r="G47" s="70"/>
      <c r="H47" s="71">
        <f>'V rok'!G51</f>
        <v>15</v>
      </c>
      <c r="I47" s="72">
        <f>'V rok'!H51</f>
        <v>10</v>
      </c>
      <c r="J47" s="72">
        <f>'V rok'!I51</f>
        <v>0</v>
      </c>
      <c r="K47" s="72">
        <f>'V rok'!J51</f>
        <v>0</v>
      </c>
      <c r="L47" s="72"/>
      <c r="M47" s="72"/>
      <c r="N47" s="72"/>
      <c r="O47" s="72"/>
      <c r="P47" s="70">
        <f>'V rok'!O51</f>
        <v>1</v>
      </c>
      <c r="Q47" s="71"/>
      <c r="R47" s="72"/>
      <c r="S47" s="72"/>
      <c r="T47" s="72"/>
      <c r="U47" s="72"/>
      <c r="V47" s="72"/>
      <c r="W47" s="72"/>
      <c r="X47" s="72"/>
      <c r="Y47" s="70"/>
      <c r="Z47" s="71">
        <f>'V rok'!Y51</f>
        <v>15</v>
      </c>
      <c r="AA47" s="72">
        <f>'V rok'!Z51</f>
        <v>15</v>
      </c>
      <c r="AB47" s="72">
        <f>'V rok'!AA51</f>
        <v>0</v>
      </c>
      <c r="AC47" s="72"/>
      <c r="AD47" s="72"/>
      <c r="AE47" s="72">
        <f>'V rok'!AD51</f>
        <v>25</v>
      </c>
      <c r="AF47" s="72">
        <f>'V rok'!AE51</f>
        <v>1</v>
      </c>
    </row>
    <row r="48" spans="1:32" ht="24.75" customHeight="1">
      <c r="A48" s="736"/>
      <c r="B48" s="72" t="s">
        <v>353</v>
      </c>
      <c r="C48" s="66" t="e">
        <f>'V rok'!#REF!</f>
        <v>#REF!</v>
      </c>
      <c r="D48" s="67" t="e">
        <f>'V rok'!#REF!</f>
        <v>#REF!</v>
      </c>
      <c r="E48" s="68"/>
      <c r="F48" s="69" t="e">
        <f>'V rok'!#REF!</f>
        <v>#REF!</v>
      </c>
      <c r="G48" s="70"/>
      <c r="H48" s="71" t="e">
        <f>'V rok'!#REF!</f>
        <v>#REF!</v>
      </c>
      <c r="I48" s="72" t="e">
        <f>'V rok'!#REF!</f>
        <v>#REF!</v>
      </c>
      <c r="J48" s="72" t="e">
        <f>'V rok'!#REF!</f>
        <v>#REF!</v>
      </c>
      <c r="K48" s="72" t="e">
        <f>'V rok'!#REF!</f>
        <v>#REF!</v>
      </c>
      <c r="L48" s="72"/>
      <c r="M48" s="72"/>
      <c r="N48" s="72"/>
      <c r="O48" s="72"/>
      <c r="P48" s="70" t="e">
        <f>'V rok'!#REF!</f>
        <v>#REF!</v>
      </c>
      <c r="Q48" s="71"/>
      <c r="R48" s="72"/>
      <c r="S48" s="72"/>
      <c r="T48" s="72"/>
      <c r="U48" s="72"/>
      <c r="V48" s="72"/>
      <c r="W48" s="72"/>
      <c r="X48" s="72"/>
      <c r="Y48" s="70"/>
      <c r="Z48" s="71" t="e">
        <f>'V rok'!#REF!</f>
        <v>#REF!</v>
      </c>
      <c r="AA48" s="72" t="e">
        <f>'V rok'!#REF!</f>
        <v>#REF!</v>
      </c>
      <c r="AB48" s="72" t="e">
        <f>'V rok'!#REF!</f>
        <v>#REF!</v>
      </c>
      <c r="AC48" s="72"/>
      <c r="AD48" s="72"/>
      <c r="AE48" s="72" t="e">
        <f>'V rok'!#REF!</f>
        <v>#REF!</v>
      </c>
      <c r="AF48" s="72" t="e">
        <f>'V rok'!#REF!</f>
        <v>#REF!</v>
      </c>
    </row>
    <row r="49" spans="1:32" ht="24.75" customHeight="1">
      <c r="A49" s="736"/>
      <c r="B49" s="72" t="s">
        <v>356</v>
      </c>
      <c r="C49" s="66" t="str">
        <f>'V rok'!B64</f>
        <v>Elektrokardiografia</v>
      </c>
      <c r="D49" s="67" t="str">
        <f>'V rok'!C64</f>
        <v>0912.7.LEK.D.E</v>
      </c>
      <c r="E49" s="68"/>
      <c r="F49" s="69">
        <f>'V rok'!E64</f>
        <v>9</v>
      </c>
      <c r="G49" s="70"/>
      <c r="H49" s="71">
        <f>'V rok'!G64</f>
        <v>0</v>
      </c>
      <c r="I49" s="72">
        <f>'V rok'!H64</f>
        <v>0</v>
      </c>
      <c r="J49" s="72">
        <f>'V rok'!I64</f>
        <v>25</v>
      </c>
      <c r="K49" s="72">
        <f>'V rok'!J64</f>
        <v>25</v>
      </c>
      <c r="L49" s="72"/>
      <c r="M49" s="72"/>
      <c r="N49" s="72"/>
      <c r="O49" s="72"/>
      <c r="P49" s="70">
        <f>'V rok'!O64</f>
        <v>2</v>
      </c>
      <c r="Q49" s="71"/>
      <c r="R49" s="72"/>
      <c r="S49" s="72"/>
      <c r="T49" s="72"/>
      <c r="U49" s="72"/>
      <c r="V49" s="72"/>
      <c r="W49" s="72"/>
      <c r="X49" s="72"/>
      <c r="Y49" s="70"/>
      <c r="Z49" s="71">
        <f>'V rok'!Y64</f>
        <v>25</v>
      </c>
      <c r="AA49" s="72">
        <f>'V rok'!Z64</f>
        <v>0</v>
      </c>
      <c r="AB49" s="72">
        <f>'V rok'!AA64</f>
        <v>25</v>
      </c>
      <c r="AC49" s="72"/>
      <c r="AD49" s="72"/>
      <c r="AE49" s="72">
        <f>'V rok'!AD64</f>
        <v>50</v>
      </c>
      <c r="AF49" s="72">
        <f>'V rok'!AE64</f>
        <v>2</v>
      </c>
    </row>
    <row r="50" spans="1:32" ht="24.75" customHeight="1">
      <c r="A50" s="736"/>
      <c r="B50" s="72" t="s">
        <v>359</v>
      </c>
      <c r="C50" s="66" t="e">
        <f>'V rok'!#REF!</f>
        <v>#REF!</v>
      </c>
      <c r="D50" s="67" t="e">
        <f>'V rok'!#REF!</f>
        <v>#REF!</v>
      </c>
      <c r="E50" s="68"/>
      <c r="F50" s="69" t="e">
        <f>'V rok'!#REF!</f>
        <v>#REF!</v>
      </c>
      <c r="G50" s="70"/>
      <c r="H50" s="71" t="e">
        <f>'V rok'!#REF!</f>
        <v>#REF!</v>
      </c>
      <c r="I50" s="72" t="e">
        <f>'V rok'!#REF!</f>
        <v>#REF!</v>
      </c>
      <c r="J50" s="72" t="e">
        <f>'V rok'!#REF!</f>
        <v>#REF!</v>
      </c>
      <c r="K50" s="72" t="e">
        <f>'V rok'!#REF!</f>
        <v>#REF!</v>
      </c>
      <c r="L50" s="72"/>
      <c r="M50" s="72"/>
      <c r="N50" s="72"/>
      <c r="O50" s="72"/>
      <c r="P50" s="70" t="e">
        <f>'V rok'!#REF!</f>
        <v>#REF!</v>
      </c>
      <c r="Q50" s="71"/>
      <c r="R50" s="72"/>
      <c r="S50" s="72"/>
      <c r="T50" s="72"/>
      <c r="U50" s="72"/>
      <c r="V50" s="72"/>
      <c r="W50" s="72"/>
      <c r="X50" s="72"/>
      <c r="Y50" s="70"/>
      <c r="Z50" s="71" t="e">
        <f>'V rok'!#REF!</f>
        <v>#REF!</v>
      </c>
      <c r="AA50" s="72" t="e">
        <f>'V rok'!#REF!</f>
        <v>#REF!</v>
      </c>
      <c r="AB50" s="72" t="e">
        <f>'V rok'!#REF!</f>
        <v>#REF!</v>
      </c>
      <c r="AC50" s="72"/>
      <c r="AD50" s="72"/>
      <c r="AE50" s="72" t="e">
        <f>'V rok'!#REF!</f>
        <v>#REF!</v>
      </c>
      <c r="AF50" s="72" t="e">
        <f>'V rok'!#REF!</f>
        <v>#REF!</v>
      </c>
    </row>
    <row r="51" spans="1:32" ht="24.75" customHeight="1">
      <c r="A51" s="736"/>
      <c r="B51" s="72" t="s">
        <v>362</v>
      </c>
      <c r="C51" s="66" t="e">
        <f>'V rok'!#REF!</f>
        <v>#REF!</v>
      </c>
      <c r="D51" s="67" t="e">
        <f>'V rok'!#REF!</f>
        <v>#REF!</v>
      </c>
      <c r="E51" s="68"/>
      <c r="F51" s="69" t="e">
        <f>'V rok'!#REF!</f>
        <v>#REF!</v>
      </c>
      <c r="G51" s="70"/>
      <c r="H51" s="71" t="e">
        <f>'V rok'!#REF!</f>
        <v>#REF!</v>
      </c>
      <c r="I51" s="72" t="e">
        <f>'V rok'!#REF!</f>
        <v>#REF!</v>
      </c>
      <c r="J51" s="72" t="e">
        <f>'V rok'!#REF!</f>
        <v>#REF!</v>
      </c>
      <c r="K51" s="72" t="e">
        <f>'V rok'!#REF!</f>
        <v>#REF!</v>
      </c>
      <c r="L51" s="72"/>
      <c r="M51" s="72"/>
      <c r="N51" s="72"/>
      <c r="O51" s="72"/>
      <c r="P51" s="70" t="e">
        <f>'V rok'!#REF!</f>
        <v>#REF!</v>
      </c>
      <c r="Q51" s="71"/>
      <c r="R51" s="72"/>
      <c r="S51" s="72"/>
      <c r="T51" s="72"/>
      <c r="U51" s="72"/>
      <c r="V51" s="72"/>
      <c r="W51" s="72"/>
      <c r="X51" s="72"/>
      <c r="Y51" s="70"/>
      <c r="Z51" s="71" t="e">
        <f>'V rok'!#REF!</f>
        <v>#REF!</v>
      </c>
      <c r="AA51" s="72" t="e">
        <f>'V rok'!#REF!</f>
        <v>#REF!</v>
      </c>
      <c r="AB51" s="72" t="e">
        <f>'V rok'!#REF!</f>
        <v>#REF!</v>
      </c>
      <c r="AC51" s="72"/>
      <c r="AD51" s="72"/>
      <c r="AE51" s="72" t="e">
        <f>'V rok'!#REF!</f>
        <v>#REF!</v>
      </c>
      <c r="AF51" s="72" t="e">
        <f>'V rok'!#REF!</f>
        <v>#REF!</v>
      </c>
    </row>
    <row r="52" spans="1:32" ht="24.75" customHeight="1">
      <c r="A52" s="736"/>
      <c r="B52" s="72" t="s">
        <v>365</v>
      </c>
      <c r="C52" s="66" t="e">
        <f>'V rok'!#REF!</f>
        <v>#REF!</v>
      </c>
      <c r="D52" s="67" t="e">
        <f>'V rok'!#REF!</f>
        <v>#REF!</v>
      </c>
      <c r="E52" s="68"/>
      <c r="F52" s="69" t="e">
        <f>'V rok'!#REF!</f>
        <v>#REF!</v>
      </c>
      <c r="G52" s="70"/>
      <c r="H52" s="71" t="e">
        <f>'V rok'!#REF!</f>
        <v>#REF!</v>
      </c>
      <c r="I52" s="72" t="e">
        <f>'V rok'!#REF!</f>
        <v>#REF!</v>
      </c>
      <c r="J52" s="72" t="e">
        <f>'V rok'!#REF!</f>
        <v>#REF!</v>
      </c>
      <c r="K52" s="72" t="e">
        <f>'V rok'!#REF!</f>
        <v>#REF!</v>
      </c>
      <c r="L52" s="72"/>
      <c r="M52" s="72"/>
      <c r="N52" s="72"/>
      <c r="O52" s="72"/>
      <c r="P52" s="70" t="e">
        <f>'V rok'!#REF!</f>
        <v>#REF!</v>
      </c>
      <c r="Q52" s="71"/>
      <c r="R52" s="72"/>
      <c r="S52" s="72"/>
      <c r="T52" s="72"/>
      <c r="U52" s="72"/>
      <c r="V52" s="72"/>
      <c r="W52" s="72"/>
      <c r="X52" s="72"/>
      <c r="Y52" s="70"/>
      <c r="Z52" s="71" t="e">
        <f>'V rok'!#REF!</f>
        <v>#REF!</v>
      </c>
      <c r="AA52" s="72" t="e">
        <f>'V rok'!#REF!</f>
        <v>#REF!</v>
      </c>
      <c r="AB52" s="72" t="e">
        <f>'V rok'!#REF!</f>
        <v>#REF!</v>
      </c>
      <c r="AC52" s="72"/>
      <c r="AD52" s="72"/>
      <c r="AE52" s="72" t="e">
        <f>'V rok'!#REF!</f>
        <v>#REF!</v>
      </c>
      <c r="AF52" s="72" t="e">
        <f>'V rok'!#REF!</f>
        <v>#REF!</v>
      </c>
    </row>
    <row r="53" spans="1:32" ht="24.75" customHeight="1">
      <c r="A53" s="736"/>
      <c r="B53" s="72" t="s">
        <v>368</v>
      </c>
      <c r="C53" s="66" t="e">
        <f>'V rok'!#REF!</f>
        <v>#REF!</v>
      </c>
      <c r="D53" s="67" t="e">
        <f>'V rok'!#REF!</f>
        <v>#REF!</v>
      </c>
      <c r="E53" s="68"/>
      <c r="F53" s="69" t="e">
        <f>'V rok'!#REF!</f>
        <v>#REF!</v>
      </c>
      <c r="G53" s="70"/>
      <c r="H53" s="71" t="e">
        <f>'V rok'!#REF!</f>
        <v>#REF!</v>
      </c>
      <c r="I53" s="72" t="e">
        <f>'V rok'!#REF!</f>
        <v>#REF!</v>
      </c>
      <c r="J53" s="72" t="e">
        <f>'V rok'!#REF!</f>
        <v>#REF!</v>
      </c>
      <c r="K53" s="72" t="e">
        <f>'V rok'!#REF!</f>
        <v>#REF!</v>
      </c>
      <c r="L53" s="72"/>
      <c r="M53" s="72"/>
      <c r="N53" s="72"/>
      <c r="O53" s="72"/>
      <c r="P53" s="70" t="e">
        <f>'V rok'!#REF!</f>
        <v>#REF!</v>
      </c>
      <c r="Q53" s="71"/>
      <c r="R53" s="72"/>
      <c r="S53" s="72"/>
      <c r="T53" s="72"/>
      <c r="U53" s="72"/>
      <c r="V53" s="72"/>
      <c r="W53" s="72"/>
      <c r="X53" s="72"/>
      <c r="Y53" s="70"/>
      <c r="Z53" s="71" t="e">
        <f>'V rok'!#REF!</f>
        <v>#REF!</v>
      </c>
      <c r="AA53" s="72" t="e">
        <f>'V rok'!#REF!</f>
        <v>#REF!</v>
      </c>
      <c r="AB53" s="72" t="e">
        <f>'V rok'!#REF!</f>
        <v>#REF!</v>
      </c>
      <c r="AC53" s="72"/>
      <c r="AD53" s="72"/>
      <c r="AE53" s="72" t="e">
        <f>'V rok'!#REF!</f>
        <v>#REF!</v>
      </c>
      <c r="AF53" s="72" t="e">
        <f>'V rok'!#REF!</f>
        <v>#REF!</v>
      </c>
    </row>
    <row r="54" spans="1:32" ht="24.75" customHeight="1" thickBot="1">
      <c r="A54" s="736"/>
      <c r="B54" s="72" t="s">
        <v>371</v>
      </c>
      <c r="C54" s="142" t="e">
        <f>'V rok'!#REF!</f>
        <v>#REF!</v>
      </c>
      <c r="D54" s="93" t="e">
        <f>'V rok'!#REF!</f>
        <v>#REF!</v>
      </c>
      <c r="E54" s="94"/>
      <c r="F54" s="95" t="e">
        <f>'V rok'!#REF!</f>
        <v>#REF!</v>
      </c>
      <c r="G54" s="96"/>
      <c r="H54" s="97" t="e">
        <f>'V rok'!#REF!</f>
        <v>#REF!</v>
      </c>
      <c r="I54" s="98" t="e">
        <f>'V rok'!#REF!</f>
        <v>#REF!</v>
      </c>
      <c r="J54" s="98"/>
      <c r="K54" s="98"/>
      <c r="L54" s="98"/>
      <c r="M54" s="98"/>
      <c r="N54" s="98"/>
      <c r="O54" s="98"/>
      <c r="P54" s="96" t="e">
        <f>'V rok'!#REF!</f>
        <v>#REF!</v>
      </c>
      <c r="Q54" s="97"/>
      <c r="R54" s="98"/>
      <c r="S54" s="98"/>
      <c r="T54" s="98"/>
      <c r="U54" s="98"/>
      <c r="V54" s="98"/>
      <c r="W54" s="98"/>
      <c r="X54" s="98"/>
      <c r="Y54" s="96"/>
      <c r="Z54" s="97" t="e">
        <f>'V rok'!#REF!</f>
        <v>#REF!</v>
      </c>
      <c r="AA54" s="98" t="e">
        <f>'V rok'!#REF!</f>
        <v>#REF!</v>
      </c>
      <c r="AB54" s="98"/>
      <c r="AC54" s="98"/>
      <c r="AD54" s="98"/>
      <c r="AE54" s="98" t="e">
        <f>'V rok'!#REF!</f>
        <v>#REF!</v>
      </c>
      <c r="AF54" s="98" t="e">
        <f>'V rok'!#REF!</f>
        <v>#REF!</v>
      </c>
    </row>
    <row r="55" spans="1:32" ht="24.75" customHeight="1">
      <c r="A55" s="736"/>
      <c r="B55" s="72" t="s">
        <v>429</v>
      </c>
      <c r="C55" s="99" t="e">
        <f>'V rok'!#REF!</f>
        <v>#REF!</v>
      </c>
      <c r="D55" s="100" t="e">
        <f>'V rok'!#REF!</f>
        <v>#REF!</v>
      </c>
      <c r="E55" s="101"/>
      <c r="F55" s="102" t="e">
        <f>'V rok'!#REF!</f>
        <v>#REF!</v>
      </c>
      <c r="G55" s="103"/>
      <c r="H55" s="104" t="e">
        <f>'V rok'!#REF!</f>
        <v>#REF!</v>
      </c>
      <c r="I55" s="105" t="e">
        <f>'V rok'!#REF!</f>
        <v>#REF!</v>
      </c>
      <c r="J55" s="105"/>
      <c r="K55" s="105"/>
      <c r="L55" s="105"/>
      <c r="M55" s="105"/>
      <c r="N55" s="105"/>
      <c r="O55" s="105"/>
      <c r="P55" s="106" t="e">
        <f>'V rok'!#REF!</f>
        <v>#REF!</v>
      </c>
      <c r="Q55" s="101"/>
      <c r="R55" s="105"/>
      <c r="S55" s="105"/>
      <c r="T55" s="105"/>
      <c r="U55" s="105"/>
      <c r="V55" s="105"/>
      <c r="W55" s="105"/>
      <c r="X55" s="105"/>
      <c r="Y55" s="103"/>
      <c r="Z55" s="104" t="e">
        <f>'V rok'!#REF!</f>
        <v>#REF!</v>
      </c>
      <c r="AA55" s="105" t="e">
        <f>'V rok'!#REF!</f>
        <v>#REF!</v>
      </c>
      <c r="AB55" s="105"/>
      <c r="AC55" s="105"/>
      <c r="AD55" s="105"/>
      <c r="AE55" s="105" t="e">
        <f>'V rok'!#REF!</f>
        <v>#REF!</v>
      </c>
      <c r="AF55" s="105" t="e">
        <f>'V rok'!#REF!</f>
        <v>#REF!</v>
      </c>
    </row>
    <row r="56" spans="1:32" ht="24.75" customHeight="1">
      <c r="A56" s="736"/>
      <c r="B56" s="72" t="s">
        <v>432</v>
      </c>
      <c r="C56" s="139" t="s">
        <v>550</v>
      </c>
      <c r="D56" s="67" t="e">
        <f>'V rok'!#REF!</f>
        <v>#REF!</v>
      </c>
      <c r="E56" s="68"/>
      <c r="F56" s="69" t="e">
        <f>'V rok'!#REF!</f>
        <v>#REF!</v>
      </c>
      <c r="G56" s="70"/>
      <c r="H56" s="71" t="e">
        <f>'V rok'!#REF!</f>
        <v>#REF!</v>
      </c>
      <c r="I56" s="72" t="e">
        <f>'V rok'!#REF!</f>
        <v>#REF!</v>
      </c>
      <c r="J56" s="72"/>
      <c r="K56" s="72"/>
      <c r="L56" s="72"/>
      <c r="M56" s="72"/>
      <c r="N56" s="72"/>
      <c r="O56" s="72"/>
      <c r="P56" s="76" t="e">
        <f>'V rok'!#REF!</f>
        <v>#REF!</v>
      </c>
      <c r="Q56" s="68"/>
      <c r="R56" s="72"/>
      <c r="S56" s="72"/>
      <c r="T56" s="72"/>
      <c r="U56" s="72"/>
      <c r="V56" s="72"/>
      <c r="W56" s="72"/>
      <c r="X56" s="72"/>
      <c r="Y56" s="70"/>
      <c r="Z56" s="71" t="e">
        <f>'V rok'!#REF!</f>
        <v>#REF!</v>
      </c>
      <c r="AA56" s="72" t="e">
        <f>'V rok'!#REF!</f>
        <v>#REF!</v>
      </c>
      <c r="AB56" s="72"/>
      <c r="AC56" s="72"/>
      <c r="AD56" s="72"/>
      <c r="AE56" s="72" t="e">
        <f>'V rok'!#REF!</f>
        <v>#REF!</v>
      </c>
      <c r="AF56" s="72" t="e">
        <f>'V rok'!#REF!</f>
        <v>#REF!</v>
      </c>
    </row>
    <row r="57" spans="1:32" ht="24.75" customHeight="1">
      <c r="A57" s="736"/>
      <c r="B57" s="72" t="s">
        <v>435</v>
      </c>
      <c r="C57" s="139" t="e">
        <f>'V rok'!#REF!</f>
        <v>#REF!</v>
      </c>
      <c r="D57" s="67" t="e">
        <f>'V rok'!#REF!</f>
        <v>#REF!</v>
      </c>
      <c r="E57" s="68"/>
      <c r="F57" s="69" t="e">
        <f>'V rok'!#REF!</f>
        <v>#REF!</v>
      </c>
      <c r="G57" s="70"/>
      <c r="H57" s="71" t="e">
        <f>'V rok'!#REF!</f>
        <v>#REF!</v>
      </c>
      <c r="I57" s="72" t="e">
        <f>'V rok'!#REF!</f>
        <v>#REF!</v>
      </c>
      <c r="J57" s="72"/>
      <c r="K57" s="72"/>
      <c r="L57" s="72"/>
      <c r="M57" s="72"/>
      <c r="N57" s="72"/>
      <c r="O57" s="72"/>
      <c r="P57" s="76" t="e">
        <f>'V rok'!#REF!</f>
        <v>#REF!</v>
      </c>
      <c r="Q57" s="68"/>
      <c r="R57" s="72"/>
      <c r="S57" s="72"/>
      <c r="T57" s="72"/>
      <c r="U57" s="72"/>
      <c r="V57" s="72"/>
      <c r="W57" s="72"/>
      <c r="X57" s="72"/>
      <c r="Y57" s="70"/>
      <c r="Z57" s="71" t="e">
        <f>'V rok'!#REF!</f>
        <v>#REF!</v>
      </c>
      <c r="AA57" s="72" t="e">
        <f>'V rok'!#REF!</f>
        <v>#REF!</v>
      </c>
      <c r="AB57" s="72"/>
      <c r="AC57" s="72"/>
      <c r="AD57" s="72"/>
      <c r="AE57" s="72" t="e">
        <f>'V rok'!#REF!</f>
        <v>#REF!</v>
      </c>
      <c r="AF57" s="72" t="e">
        <f>'V rok'!#REF!</f>
        <v>#REF!</v>
      </c>
    </row>
    <row r="58" spans="1:32" ht="24.75" customHeight="1">
      <c r="A58" s="736"/>
      <c r="B58" s="72" t="s">
        <v>438</v>
      </c>
      <c r="C58" s="139" t="e">
        <f>'V rok'!#REF!</f>
        <v>#REF!</v>
      </c>
      <c r="D58" s="67" t="e">
        <f>'V rok'!#REF!</f>
        <v>#REF!</v>
      </c>
      <c r="E58" s="68"/>
      <c r="F58" s="69" t="e">
        <f>'V rok'!#REF!</f>
        <v>#REF!</v>
      </c>
      <c r="G58" s="70"/>
      <c r="H58" s="71"/>
      <c r="I58" s="72"/>
      <c r="J58" s="72"/>
      <c r="K58" s="72"/>
      <c r="L58" s="72"/>
      <c r="M58" s="72"/>
      <c r="N58" s="72"/>
      <c r="O58" s="72"/>
      <c r="P58" s="76"/>
      <c r="Q58" s="68" t="e">
        <f>'V rok'!#REF!</f>
        <v>#REF!</v>
      </c>
      <c r="R58" s="72" t="e">
        <f>'V rok'!#REF!</f>
        <v>#REF!</v>
      </c>
      <c r="S58" s="72"/>
      <c r="T58" s="72"/>
      <c r="U58" s="72"/>
      <c r="V58" s="72"/>
      <c r="W58" s="72"/>
      <c r="X58" s="72"/>
      <c r="Y58" s="70" t="e">
        <f>'V rok'!#REF!</f>
        <v>#REF!</v>
      </c>
      <c r="Z58" s="71" t="e">
        <f>'V rok'!#REF!</f>
        <v>#REF!</v>
      </c>
      <c r="AA58" s="72" t="e">
        <f>'V rok'!#REF!</f>
        <v>#REF!</v>
      </c>
      <c r="AB58" s="72"/>
      <c r="AC58" s="72"/>
      <c r="AD58" s="72"/>
      <c r="AE58" s="72" t="e">
        <f>'V rok'!#REF!</f>
        <v>#REF!</v>
      </c>
      <c r="AF58" s="72" t="e">
        <f>'V rok'!#REF!</f>
        <v>#REF!</v>
      </c>
    </row>
    <row r="59" spans="1:32" ht="24.75" customHeight="1">
      <c r="A59" s="736"/>
      <c r="B59" s="72" t="s">
        <v>441</v>
      </c>
      <c r="C59" s="66" t="e">
        <f>'V rok'!#REF!</f>
        <v>#REF!</v>
      </c>
      <c r="D59" s="67" t="e">
        <f>'V rok'!#REF!</f>
        <v>#REF!</v>
      </c>
      <c r="E59" s="68"/>
      <c r="F59" s="69" t="e">
        <f>'V rok'!#REF!</f>
        <v>#REF!</v>
      </c>
      <c r="G59" s="70"/>
      <c r="H59" s="71"/>
      <c r="I59" s="72"/>
      <c r="J59" s="72"/>
      <c r="K59" s="72"/>
      <c r="L59" s="72"/>
      <c r="M59" s="72"/>
      <c r="N59" s="72"/>
      <c r="O59" s="72"/>
      <c r="P59" s="76"/>
      <c r="Q59" s="68" t="e">
        <f>'V rok'!#REF!</f>
        <v>#REF!</v>
      </c>
      <c r="R59" s="72" t="e">
        <f>'V rok'!#REF!</f>
        <v>#REF!</v>
      </c>
      <c r="S59" s="72"/>
      <c r="T59" s="72"/>
      <c r="U59" s="72"/>
      <c r="V59" s="72"/>
      <c r="W59" s="72"/>
      <c r="X59" s="72"/>
      <c r="Y59" s="70" t="e">
        <f>'V rok'!#REF!</f>
        <v>#REF!</v>
      </c>
      <c r="Z59" s="71" t="e">
        <f>'V rok'!#REF!</f>
        <v>#REF!</v>
      </c>
      <c r="AA59" s="72" t="e">
        <f>'V rok'!#REF!</f>
        <v>#REF!</v>
      </c>
      <c r="AB59" s="72"/>
      <c r="AC59" s="72"/>
      <c r="AD59" s="72"/>
      <c r="AE59" s="72" t="e">
        <f>'V rok'!#REF!</f>
        <v>#REF!</v>
      </c>
      <c r="AF59" s="72" t="e">
        <f>'V rok'!#REF!</f>
        <v>#REF!</v>
      </c>
    </row>
    <row r="60" spans="1:32" ht="24.75" customHeight="1">
      <c r="A60" s="736"/>
      <c r="B60" s="72" t="s">
        <v>444</v>
      </c>
      <c r="C60" s="66" t="e">
        <f>'V rok'!#REF!</f>
        <v>#REF!</v>
      </c>
      <c r="D60" s="67" t="e">
        <f>'V rok'!#REF!</f>
        <v>#REF!</v>
      </c>
      <c r="E60" s="68"/>
      <c r="F60" s="69" t="e">
        <f>'V rok'!#REF!</f>
        <v>#REF!</v>
      </c>
      <c r="G60" s="70"/>
      <c r="H60" s="71"/>
      <c r="I60" s="72"/>
      <c r="J60" s="72"/>
      <c r="K60" s="72"/>
      <c r="L60" s="72"/>
      <c r="M60" s="72"/>
      <c r="N60" s="72"/>
      <c r="O60" s="72"/>
      <c r="P60" s="76"/>
      <c r="Q60" s="68" t="e">
        <f>'V rok'!#REF!</f>
        <v>#REF!</v>
      </c>
      <c r="R60" s="72" t="e">
        <f>'V rok'!#REF!</f>
        <v>#REF!</v>
      </c>
      <c r="S60" s="72"/>
      <c r="T60" s="72"/>
      <c r="U60" s="72"/>
      <c r="V60" s="72"/>
      <c r="W60" s="72"/>
      <c r="X60" s="72"/>
      <c r="Y60" s="70" t="e">
        <f>'V rok'!#REF!</f>
        <v>#REF!</v>
      </c>
      <c r="Z60" s="71" t="e">
        <f>'V rok'!#REF!</f>
        <v>#REF!</v>
      </c>
      <c r="AA60" s="72" t="e">
        <f>'V rok'!#REF!</f>
        <v>#REF!</v>
      </c>
      <c r="AB60" s="72"/>
      <c r="AC60" s="72"/>
      <c r="AD60" s="72"/>
      <c r="AE60" s="72" t="e">
        <f>'V rok'!#REF!</f>
        <v>#REF!</v>
      </c>
      <c r="AF60" s="72" t="e">
        <f>'V rok'!#REF!</f>
        <v>#REF!</v>
      </c>
    </row>
    <row r="61" spans="1:32" ht="24.75" customHeight="1">
      <c r="A61" s="740"/>
      <c r="B61" s="72" t="s">
        <v>447</v>
      </c>
      <c r="C61" s="66" t="e">
        <f>'V rok'!#REF!</f>
        <v>#REF!</v>
      </c>
      <c r="D61" s="67" t="e">
        <f>'V rok'!#REF!</f>
        <v>#REF!</v>
      </c>
      <c r="E61" s="68"/>
      <c r="F61" s="69" t="e">
        <f>'V rok'!#REF!</f>
        <v>#REF!</v>
      </c>
      <c r="G61" s="70"/>
      <c r="H61" s="71"/>
      <c r="I61" s="72"/>
      <c r="J61" s="72"/>
      <c r="K61" s="72"/>
      <c r="L61" s="72"/>
      <c r="M61" s="72"/>
      <c r="N61" s="72"/>
      <c r="O61" s="72"/>
      <c r="P61" s="76"/>
      <c r="Q61" s="68" t="e">
        <f>'V rok'!#REF!</f>
        <v>#REF!</v>
      </c>
      <c r="R61" s="72" t="e">
        <f>'V rok'!#REF!</f>
        <v>#REF!</v>
      </c>
      <c r="S61" s="72"/>
      <c r="T61" s="72"/>
      <c r="U61" s="72"/>
      <c r="V61" s="72"/>
      <c r="W61" s="72"/>
      <c r="X61" s="72"/>
      <c r="Y61" s="70" t="e">
        <f>'V rok'!#REF!</f>
        <v>#REF!</v>
      </c>
      <c r="Z61" s="71" t="e">
        <f>'V rok'!#REF!</f>
        <v>#REF!</v>
      </c>
      <c r="AA61" s="72" t="e">
        <f>'V rok'!#REF!</f>
        <v>#REF!</v>
      </c>
      <c r="AB61" s="72"/>
      <c r="AC61" s="72"/>
      <c r="AD61" s="72"/>
      <c r="AE61" s="72" t="e">
        <f>'V rok'!#REF!</f>
        <v>#REF!</v>
      </c>
      <c r="AF61" s="72" t="e">
        <f>'V rok'!#REF!</f>
        <v>#REF!</v>
      </c>
    </row>
    <row r="62" spans="1:32" ht="196.5" customHeight="1">
      <c r="A62" s="78" t="s">
        <v>482</v>
      </c>
      <c r="B62" s="72" t="s">
        <v>450</v>
      </c>
      <c r="C62" s="75" t="s">
        <v>777</v>
      </c>
      <c r="D62" s="67" t="e">
        <f>'V rok'!#REF!</f>
        <v>#REF!</v>
      </c>
      <c r="E62" s="68"/>
      <c r="F62" s="69" t="e">
        <f>'V rok'!#REF!</f>
        <v>#REF!</v>
      </c>
      <c r="G62" s="70"/>
      <c r="H62" s="71" t="e">
        <f>'V rok'!#REF!</f>
        <v>#REF!</v>
      </c>
      <c r="I62" s="72" t="e">
        <f>'V rok'!#REF!</f>
        <v>#REF!</v>
      </c>
      <c r="J62" s="72" t="e">
        <f>'V rok'!#REF!</f>
        <v>#REF!</v>
      </c>
      <c r="K62" s="72" t="e">
        <f>'V rok'!#REF!</f>
        <v>#REF!</v>
      </c>
      <c r="L62" s="72"/>
      <c r="M62" s="72"/>
      <c r="N62" s="72"/>
      <c r="O62" s="72"/>
      <c r="P62" s="70" t="e">
        <f>'V rok'!#REF!</f>
        <v>#REF!</v>
      </c>
      <c r="Q62" s="71"/>
      <c r="R62" s="72"/>
      <c r="S62" s="72" t="e">
        <f>'V rok'!#REF!</f>
        <v>#REF!</v>
      </c>
      <c r="T62" s="72" t="e">
        <f>'V rok'!#REF!</f>
        <v>#REF!</v>
      </c>
      <c r="U62" s="72"/>
      <c r="V62" s="72"/>
      <c r="W62" s="72"/>
      <c r="X62" s="72"/>
      <c r="Y62" s="70" t="e">
        <f>'V rok'!#REF!</f>
        <v>#REF!</v>
      </c>
      <c r="Z62" s="71" t="e">
        <f>'V rok'!#REF!</f>
        <v>#REF!</v>
      </c>
      <c r="AA62" s="72" t="e">
        <f>'V rok'!#REF!</f>
        <v>#REF!</v>
      </c>
      <c r="AB62" s="72" t="e">
        <f>'V rok'!#REF!</f>
        <v>#REF!</v>
      </c>
      <c r="AC62" s="72"/>
      <c r="AD62" s="72"/>
      <c r="AE62" s="72" t="e">
        <f>'V rok'!#REF!</f>
        <v>#REF!</v>
      </c>
      <c r="AF62" s="72" t="e">
        <f>'V rok'!#REF!</f>
        <v>#REF!</v>
      </c>
    </row>
    <row r="63" spans="1:32" ht="204" customHeight="1">
      <c r="A63" s="480" t="s">
        <v>619</v>
      </c>
      <c r="B63" s="72" t="s">
        <v>453</v>
      </c>
      <c r="C63" s="75" t="s">
        <v>778</v>
      </c>
      <c r="D63" s="82" t="str">
        <f>'VI rok'!C23</f>
        <v>0912-7LEK-D-Z</v>
      </c>
      <c r="E63" s="68"/>
      <c r="F63" s="72" t="str">
        <f>'VI rok'!E23</f>
        <v>11</v>
      </c>
      <c r="G63" s="70"/>
      <c r="H63" s="71">
        <f>'VI rok'!G23</f>
        <v>0</v>
      </c>
      <c r="I63" s="72">
        <f>'VI rok'!H23</f>
        <v>0</v>
      </c>
      <c r="J63" s="72">
        <f>'VI rok'!I23</f>
        <v>20</v>
      </c>
      <c r="K63" s="72">
        <f>'VI rok'!J23</f>
        <v>5</v>
      </c>
      <c r="L63" s="72"/>
      <c r="M63" s="72"/>
      <c r="N63" s="72"/>
      <c r="O63" s="72"/>
      <c r="P63" s="76">
        <f>'VI rok'!O23</f>
        <v>1</v>
      </c>
      <c r="Q63" s="68"/>
      <c r="R63" s="72"/>
      <c r="S63" s="72">
        <f>'VI rok'!R23</f>
        <v>0</v>
      </c>
      <c r="T63" s="72">
        <f>'VI rok'!S23</f>
        <v>0</v>
      </c>
      <c r="U63" s="72"/>
      <c r="V63" s="72"/>
      <c r="W63" s="72"/>
      <c r="X63" s="72"/>
      <c r="Y63" s="70">
        <f>'VI rok'!X23</f>
        <v>0</v>
      </c>
      <c r="Z63" s="71">
        <f>'VI rok'!Y23</f>
        <v>20</v>
      </c>
      <c r="AA63" s="72">
        <f>'VI rok'!Z23</f>
        <v>0</v>
      </c>
      <c r="AB63" s="72">
        <f>'VI rok'!AA23</f>
        <v>20</v>
      </c>
      <c r="AC63" s="72"/>
      <c r="AD63" s="72"/>
      <c r="AE63" s="72">
        <f>'VI rok'!AD23</f>
        <v>25</v>
      </c>
      <c r="AF63" s="72">
        <f>'VI rok'!AE23</f>
        <v>1</v>
      </c>
    </row>
    <row r="64" spans="1:32"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</row>
  </sheetData>
  <mergeCells count="37">
    <mergeCell ref="B41:AF41"/>
    <mergeCell ref="B31:AF31"/>
    <mergeCell ref="B23:AF23"/>
    <mergeCell ref="B14:AF14"/>
    <mergeCell ref="H3:I5"/>
    <mergeCell ref="J3:K5"/>
    <mergeCell ref="L3:M5"/>
    <mergeCell ref="Y3:Y6"/>
    <mergeCell ref="W3:X5"/>
    <mergeCell ref="U3:V5"/>
    <mergeCell ref="S3:T5"/>
    <mergeCell ref="Q3:R5"/>
    <mergeCell ref="P3:P6"/>
    <mergeCell ref="B7:AF7"/>
    <mergeCell ref="N3:O5"/>
    <mergeCell ref="E5:E6"/>
    <mergeCell ref="AD3:AD6"/>
    <mergeCell ref="AE3:AE6"/>
    <mergeCell ref="AF3:AF6"/>
    <mergeCell ref="C1:AF1"/>
    <mergeCell ref="B2:G2"/>
    <mergeCell ref="H2:AF2"/>
    <mergeCell ref="B3:B6"/>
    <mergeCell ref="C3:C6"/>
    <mergeCell ref="D3:D6"/>
    <mergeCell ref="E3:G4"/>
    <mergeCell ref="Z3:Z6"/>
    <mergeCell ref="F5:F6"/>
    <mergeCell ref="G5:G6"/>
    <mergeCell ref="AA3:AA6"/>
    <mergeCell ref="AB3:AB6"/>
    <mergeCell ref="AC3:AC6"/>
    <mergeCell ref="A7:A13"/>
    <mergeCell ref="A14:A21"/>
    <mergeCell ref="A23:A30"/>
    <mergeCell ref="A31:A40"/>
    <mergeCell ref="A41:A61"/>
  </mergeCells>
  <pageMargins left="0.23622047244094491" right="0.23622047244094491" top="0.74803149606299213" bottom="0.74803149606299213" header="0.31496062992125984" footer="0.31496062992125984"/>
  <pageSetup paperSize="9" scale="58" fitToHeight="0" orientation="landscape" r:id="rId1"/>
  <rowBreaks count="1" manualBreakCount="1">
    <brk id="30" max="16383" man="1"/>
  </rowBreaks>
  <colBreaks count="1" manualBreakCount="1">
    <brk id="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94"/>
  <sheetViews>
    <sheetView zoomScale="60" zoomScaleNormal="60" zoomScaleSheetLayoutView="80" workbookViewId="0">
      <pane ySplit="9" topLeftCell="A10" activePane="bottomLeft" state="frozen"/>
      <selection pane="bottomLeft" activeCell="P4" sqref="A1:AG46"/>
    </sheetView>
  </sheetViews>
  <sheetFormatPr defaultColWidth="9.140625" defaultRowHeight="15"/>
  <cols>
    <col min="1" max="1" width="6" style="303" customWidth="1"/>
    <col min="2" max="2" width="60.7109375" style="228" customWidth="1"/>
    <col min="3" max="3" width="22.28515625" style="228" customWidth="1"/>
    <col min="4" max="4" width="6.5703125" style="228" customWidth="1"/>
    <col min="5" max="5" width="7.85546875" style="228" customWidth="1"/>
    <col min="6" max="7" width="6.5703125" style="228" customWidth="1"/>
    <col min="8" max="24" width="6.140625" style="228" customWidth="1"/>
    <col min="25" max="25" width="8" style="228" customWidth="1"/>
    <col min="26" max="26" width="6.42578125" style="228" customWidth="1"/>
    <col min="27" max="29" width="6.85546875" style="228" customWidth="1"/>
    <col min="30" max="30" width="9.85546875" style="228" customWidth="1"/>
    <col min="31" max="31" width="9.140625" style="228" customWidth="1"/>
    <col min="32" max="16384" width="9.140625" style="294"/>
  </cols>
  <sheetData>
    <row r="1" spans="1:33" s="295" customFormat="1" ht="42.75" customHeight="1">
      <c r="A1" s="529" t="s">
        <v>0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0"/>
      <c r="U1" s="530"/>
      <c r="V1" s="530"/>
      <c r="W1" s="530"/>
      <c r="X1" s="530"/>
      <c r="Y1" s="530"/>
      <c r="Z1" s="530"/>
      <c r="AA1" s="530"/>
      <c r="AB1" s="530"/>
      <c r="AC1" s="530"/>
      <c r="AD1" s="530"/>
      <c r="AE1" s="530"/>
      <c r="AF1" s="214"/>
      <c r="AG1" s="214"/>
    </row>
    <row r="2" spans="1:33" s="295" customFormat="1" ht="42.75" customHeight="1">
      <c r="A2" s="547" t="s">
        <v>1</v>
      </c>
      <c r="B2" s="548"/>
      <c r="C2" s="216" t="s">
        <v>2</v>
      </c>
      <c r="D2" s="214"/>
      <c r="E2" s="217"/>
      <c r="F2" s="217"/>
      <c r="G2" s="217"/>
      <c r="H2" s="523" t="s">
        <v>139</v>
      </c>
      <c r="I2" s="523"/>
      <c r="J2" s="523"/>
      <c r="K2" s="523"/>
      <c r="L2" s="523"/>
      <c r="M2" s="523"/>
      <c r="N2" s="523"/>
      <c r="O2" s="523"/>
      <c r="P2" s="523"/>
      <c r="Q2" s="218"/>
      <c r="R2" s="218"/>
      <c r="S2" s="218"/>
      <c r="T2" s="218"/>
      <c r="U2" s="218"/>
      <c r="V2" s="218"/>
      <c r="W2" s="218"/>
      <c r="X2" s="218"/>
      <c r="Y2" s="218"/>
      <c r="Z2" s="591"/>
      <c r="AA2" s="591"/>
      <c r="AB2" s="591"/>
      <c r="AC2" s="591"/>
      <c r="AD2" s="591"/>
      <c r="AE2" s="591"/>
      <c r="AF2" s="591"/>
      <c r="AG2" s="591"/>
    </row>
    <row r="3" spans="1:33" s="295" customFormat="1" ht="34.5" customHeight="1">
      <c r="A3" s="563" t="s">
        <v>286</v>
      </c>
      <c r="B3" s="563"/>
      <c r="C3" s="219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591"/>
      <c r="AA3" s="591"/>
      <c r="AB3" s="591"/>
      <c r="AC3" s="591"/>
      <c r="AD3" s="591"/>
      <c r="AE3" s="591"/>
      <c r="AF3" s="591"/>
      <c r="AG3" s="591"/>
    </row>
    <row r="4" spans="1:33" s="295" customFormat="1" ht="32.25" customHeight="1">
      <c r="A4" s="220"/>
      <c r="B4" s="348" t="s">
        <v>4</v>
      </c>
      <c r="C4" s="348"/>
      <c r="D4" s="348"/>
      <c r="E4" s="348"/>
      <c r="F4" s="348"/>
      <c r="G4" s="348"/>
      <c r="H4" s="348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14"/>
      <c r="AG4" s="214"/>
    </row>
    <row r="5" spans="1:33" ht="20.25" customHeight="1">
      <c r="A5" s="572"/>
      <c r="B5" s="573"/>
      <c r="C5" s="573"/>
      <c r="D5" s="573"/>
      <c r="E5" s="573"/>
      <c r="F5" s="574"/>
      <c r="G5" s="575" t="s">
        <v>140</v>
      </c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  <c r="S5" s="576"/>
      <c r="T5" s="576"/>
      <c r="U5" s="576"/>
      <c r="V5" s="576"/>
      <c r="W5" s="576"/>
      <c r="X5" s="576"/>
      <c r="Y5" s="576"/>
      <c r="Z5" s="576"/>
      <c r="AA5" s="576"/>
      <c r="AB5" s="576"/>
      <c r="AC5" s="576"/>
      <c r="AD5" s="576"/>
      <c r="AE5" s="577"/>
      <c r="AF5" s="228"/>
      <c r="AG5" s="228"/>
    </row>
    <row r="6" spans="1:33" ht="15" customHeight="1">
      <c r="A6" s="578" t="s">
        <v>6</v>
      </c>
      <c r="B6" s="558" t="s">
        <v>7</v>
      </c>
      <c r="C6" s="558" t="s">
        <v>8</v>
      </c>
      <c r="D6" s="580" t="s">
        <v>9</v>
      </c>
      <c r="E6" s="580"/>
      <c r="F6" s="580"/>
      <c r="G6" s="222"/>
      <c r="H6" s="222"/>
      <c r="I6" s="222"/>
      <c r="J6" s="222"/>
      <c r="K6" s="222"/>
      <c r="L6" s="222"/>
      <c r="M6" s="222"/>
      <c r="N6" s="222"/>
      <c r="O6" s="222" t="s">
        <v>141</v>
      </c>
      <c r="P6" s="222"/>
      <c r="Q6" s="222"/>
      <c r="R6" s="222"/>
      <c r="S6" s="222"/>
      <c r="T6" s="222"/>
      <c r="U6" s="222"/>
      <c r="V6" s="222"/>
      <c r="W6" s="222"/>
      <c r="X6" s="222"/>
      <c r="Y6" s="540" t="s">
        <v>11</v>
      </c>
      <c r="Z6" s="540" t="s">
        <v>12</v>
      </c>
      <c r="AA6" s="540" t="s">
        <v>13</v>
      </c>
      <c r="AB6" s="540" t="s">
        <v>14</v>
      </c>
      <c r="AC6" s="540" t="s">
        <v>15</v>
      </c>
      <c r="AD6" s="540" t="s">
        <v>16</v>
      </c>
      <c r="AE6" s="540" t="s">
        <v>17</v>
      </c>
      <c r="AF6" s="228"/>
      <c r="AG6" s="228"/>
    </row>
    <row r="7" spans="1:33" ht="15" customHeight="1">
      <c r="A7" s="578"/>
      <c r="B7" s="558"/>
      <c r="C7" s="558"/>
      <c r="D7" s="580"/>
      <c r="E7" s="580"/>
      <c r="F7" s="580"/>
      <c r="G7" s="543" t="s">
        <v>142</v>
      </c>
      <c r="H7" s="553"/>
      <c r="I7" s="553"/>
      <c r="J7" s="553"/>
      <c r="K7" s="553"/>
      <c r="L7" s="553"/>
      <c r="M7" s="553"/>
      <c r="N7" s="553"/>
      <c r="O7" s="544"/>
      <c r="P7" s="537" t="s">
        <v>143</v>
      </c>
      <c r="Q7" s="538"/>
      <c r="R7" s="538"/>
      <c r="S7" s="538"/>
      <c r="T7" s="538"/>
      <c r="U7" s="538"/>
      <c r="V7" s="538"/>
      <c r="W7" s="538"/>
      <c r="X7" s="539"/>
      <c r="Y7" s="541"/>
      <c r="Z7" s="541"/>
      <c r="AA7" s="541"/>
      <c r="AB7" s="541"/>
      <c r="AC7" s="541"/>
      <c r="AD7" s="541"/>
      <c r="AE7" s="541"/>
      <c r="AF7" s="228"/>
      <c r="AG7" s="228"/>
    </row>
    <row r="8" spans="1:33" ht="21.75" customHeight="1">
      <c r="A8" s="579"/>
      <c r="B8" s="556"/>
      <c r="C8" s="556"/>
      <c r="D8" s="556" t="s">
        <v>20</v>
      </c>
      <c r="E8" s="556" t="s">
        <v>21</v>
      </c>
      <c r="F8" s="556" t="s">
        <v>22</v>
      </c>
      <c r="G8" s="543" t="s">
        <v>23</v>
      </c>
      <c r="H8" s="544"/>
      <c r="I8" s="543" t="s">
        <v>24</v>
      </c>
      <c r="J8" s="544"/>
      <c r="K8" s="543" t="s">
        <v>25</v>
      </c>
      <c r="L8" s="544"/>
      <c r="M8" s="543" t="s">
        <v>26</v>
      </c>
      <c r="N8" s="544"/>
      <c r="O8" s="545" t="s">
        <v>27</v>
      </c>
      <c r="P8" s="537" t="s">
        <v>23</v>
      </c>
      <c r="Q8" s="539"/>
      <c r="R8" s="537" t="s">
        <v>24</v>
      </c>
      <c r="S8" s="539"/>
      <c r="T8" s="537" t="s">
        <v>25</v>
      </c>
      <c r="U8" s="539"/>
      <c r="V8" s="537" t="s">
        <v>26</v>
      </c>
      <c r="W8" s="539"/>
      <c r="X8" s="550" t="s">
        <v>27</v>
      </c>
      <c r="Y8" s="541"/>
      <c r="Z8" s="541"/>
      <c r="AA8" s="541"/>
      <c r="AB8" s="541"/>
      <c r="AC8" s="541"/>
      <c r="AD8" s="541"/>
      <c r="AE8" s="541"/>
      <c r="AF8" s="228"/>
      <c r="AG8" s="228"/>
    </row>
    <row r="9" spans="1:33" ht="45" customHeight="1">
      <c r="A9" s="578"/>
      <c r="B9" s="558"/>
      <c r="C9" s="558"/>
      <c r="D9" s="582"/>
      <c r="E9" s="582"/>
      <c r="F9" s="582"/>
      <c r="G9" s="349" t="s">
        <v>28</v>
      </c>
      <c r="H9" s="349" t="s">
        <v>29</v>
      </c>
      <c r="I9" s="349" t="s">
        <v>28</v>
      </c>
      <c r="J9" s="349" t="s">
        <v>29</v>
      </c>
      <c r="K9" s="349" t="s">
        <v>28</v>
      </c>
      <c r="L9" s="349" t="s">
        <v>29</v>
      </c>
      <c r="M9" s="349" t="s">
        <v>28</v>
      </c>
      <c r="N9" s="349" t="s">
        <v>29</v>
      </c>
      <c r="O9" s="584"/>
      <c r="P9" s="350" t="s">
        <v>28</v>
      </c>
      <c r="Q9" s="350" t="s">
        <v>29</v>
      </c>
      <c r="R9" s="350" t="s">
        <v>28</v>
      </c>
      <c r="S9" s="350" t="s">
        <v>29</v>
      </c>
      <c r="T9" s="350" t="s">
        <v>28</v>
      </c>
      <c r="U9" s="350" t="s">
        <v>29</v>
      </c>
      <c r="V9" s="350" t="s">
        <v>28</v>
      </c>
      <c r="W9" s="350" t="s">
        <v>29</v>
      </c>
      <c r="X9" s="583"/>
      <c r="Y9" s="581"/>
      <c r="Z9" s="581"/>
      <c r="AA9" s="581"/>
      <c r="AB9" s="581"/>
      <c r="AC9" s="581"/>
      <c r="AD9" s="581"/>
      <c r="AE9" s="581"/>
      <c r="AF9" s="228"/>
      <c r="AG9" s="228"/>
    </row>
    <row r="10" spans="1:33" ht="15.75">
      <c r="A10" s="208" t="s">
        <v>42</v>
      </c>
      <c r="B10" s="351"/>
      <c r="C10" s="352"/>
      <c r="D10" s="351"/>
      <c r="E10" s="351"/>
      <c r="F10" s="351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353"/>
      <c r="AF10" s="228"/>
      <c r="AG10" s="228"/>
    </row>
    <row r="11" spans="1:33" s="228" customFormat="1" ht="21" customHeight="1">
      <c r="A11" s="400" t="s">
        <v>144</v>
      </c>
      <c r="B11" s="316" t="s">
        <v>145</v>
      </c>
      <c r="C11" s="206" t="s">
        <v>146</v>
      </c>
      <c r="D11" s="466">
        <v>3</v>
      </c>
      <c r="E11" s="469">
        <v>3</v>
      </c>
      <c r="F11" s="469"/>
      <c r="G11" s="393">
        <v>25</v>
      </c>
      <c r="H11" s="393">
        <v>25</v>
      </c>
      <c r="I11" s="393">
        <v>10</v>
      </c>
      <c r="J11" s="393">
        <v>15</v>
      </c>
      <c r="K11" s="393"/>
      <c r="L11" s="393"/>
      <c r="M11" s="393">
        <v>10</v>
      </c>
      <c r="N11" s="393">
        <v>10</v>
      </c>
      <c r="O11" s="393">
        <v>4</v>
      </c>
      <c r="P11" s="357"/>
      <c r="Q11" s="357"/>
      <c r="R11" s="357"/>
      <c r="S11" s="357"/>
      <c r="T11" s="357"/>
      <c r="U11" s="357"/>
      <c r="V11" s="357"/>
      <c r="W11" s="357"/>
      <c r="X11" s="357"/>
      <c r="Y11" s="12">
        <f>SUM(Z11:AC11)</f>
        <v>45</v>
      </c>
      <c r="Z11" s="12">
        <f>SUM(G11,P11)</f>
        <v>25</v>
      </c>
      <c r="AA11" s="12">
        <f>SUM(I11,R11)</f>
        <v>10</v>
      </c>
      <c r="AB11" s="12">
        <f>SUM(K11,T11)</f>
        <v>0</v>
      </c>
      <c r="AC11" s="12">
        <f>SUM(M11,V11)</f>
        <v>10</v>
      </c>
      <c r="AD11" s="12">
        <f>SUM(G11:N11,P11:W11)</f>
        <v>95</v>
      </c>
      <c r="AE11" s="12">
        <f>SUM(O11,X11)</f>
        <v>4</v>
      </c>
    </row>
    <row r="12" spans="1:33" s="4" customFormat="1" ht="21" customHeight="1">
      <c r="A12" s="400" t="s">
        <v>147</v>
      </c>
      <c r="B12" s="316" t="s">
        <v>148</v>
      </c>
      <c r="C12" s="206" t="s">
        <v>149</v>
      </c>
      <c r="D12" s="466">
        <v>3</v>
      </c>
      <c r="E12" s="469">
        <v>3</v>
      </c>
      <c r="F12" s="469"/>
      <c r="G12" s="393">
        <v>20</v>
      </c>
      <c r="H12" s="393">
        <v>20</v>
      </c>
      <c r="I12" s="393">
        <v>15</v>
      </c>
      <c r="J12" s="393">
        <v>15</v>
      </c>
      <c r="K12" s="393"/>
      <c r="L12" s="393"/>
      <c r="M12" s="393">
        <v>15</v>
      </c>
      <c r="N12" s="393">
        <v>15</v>
      </c>
      <c r="O12" s="393">
        <v>4</v>
      </c>
      <c r="P12" s="357"/>
      <c r="Q12" s="357"/>
      <c r="R12" s="357"/>
      <c r="S12" s="357"/>
      <c r="T12" s="357"/>
      <c r="U12" s="357"/>
      <c r="V12" s="357"/>
      <c r="W12" s="357"/>
      <c r="X12" s="357"/>
      <c r="Y12" s="12">
        <f>SUM(Z12:AC12)</f>
        <v>50</v>
      </c>
      <c r="Z12" s="12">
        <v>20</v>
      </c>
      <c r="AA12" s="12">
        <v>15</v>
      </c>
      <c r="AB12" s="12">
        <v>0</v>
      </c>
      <c r="AC12" s="12">
        <v>15</v>
      </c>
      <c r="AD12" s="12">
        <f>SUM(G12:N12,P12:W12)</f>
        <v>100</v>
      </c>
      <c r="AE12" s="12">
        <v>4</v>
      </c>
      <c r="AF12" s="228"/>
      <c r="AG12" s="228"/>
    </row>
    <row r="13" spans="1:33" s="228" customFormat="1" ht="21.75" customHeight="1">
      <c r="A13" s="400" t="s">
        <v>150</v>
      </c>
      <c r="B13" s="354" t="s">
        <v>151</v>
      </c>
      <c r="C13" s="206" t="s">
        <v>152</v>
      </c>
      <c r="D13" s="466">
        <v>3</v>
      </c>
      <c r="E13" s="469">
        <v>3</v>
      </c>
      <c r="F13" s="469"/>
      <c r="G13" s="393">
        <v>30</v>
      </c>
      <c r="H13" s="393">
        <v>30</v>
      </c>
      <c r="I13" s="393"/>
      <c r="J13" s="393"/>
      <c r="K13" s="393"/>
      <c r="L13" s="393"/>
      <c r="M13" s="393">
        <v>20</v>
      </c>
      <c r="N13" s="393">
        <v>20</v>
      </c>
      <c r="O13" s="393">
        <v>4</v>
      </c>
      <c r="P13" s="357"/>
      <c r="Q13" s="357"/>
      <c r="R13" s="357"/>
      <c r="S13" s="357"/>
      <c r="T13" s="357"/>
      <c r="U13" s="357"/>
      <c r="V13" s="357"/>
      <c r="W13" s="357"/>
      <c r="X13" s="357"/>
      <c r="Y13" s="12">
        <f t="shared" ref="Y13:Y14" si="0">SUM(Z13:AC13)</f>
        <v>50</v>
      </c>
      <c r="Z13" s="12">
        <f t="shared" ref="Z13:Z14" si="1">SUM(G13,P13)</f>
        <v>30</v>
      </c>
      <c r="AA13" s="12">
        <f t="shared" ref="AA13:AA14" si="2">SUM(I13,R13)</f>
        <v>0</v>
      </c>
      <c r="AB13" s="12">
        <f>SUM(K13,T13)</f>
        <v>0</v>
      </c>
      <c r="AC13" s="12">
        <f>SUM(M13,V13)</f>
        <v>20</v>
      </c>
      <c r="AD13" s="12">
        <f>SUM(G13:N13,P13:W13)</f>
        <v>100</v>
      </c>
      <c r="AE13" s="12">
        <v>4</v>
      </c>
    </row>
    <row r="14" spans="1:33" s="4" customFormat="1" ht="24" customHeight="1">
      <c r="A14" s="400" t="s">
        <v>153</v>
      </c>
      <c r="B14" s="316" t="s">
        <v>154</v>
      </c>
      <c r="C14" s="206" t="s">
        <v>155</v>
      </c>
      <c r="D14" s="466">
        <v>4</v>
      </c>
      <c r="E14" s="469" t="s">
        <v>156</v>
      </c>
      <c r="F14" s="469"/>
      <c r="G14" s="393">
        <v>25</v>
      </c>
      <c r="H14" s="393">
        <v>15</v>
      </c>
      <c r="I14" s="393">
        <v>25</v>
      </c>
      <c r="J14" s="393">
        <v>10</v>
      </c>
      <c r="K14" s="393"/>
      <c r="L14" s="393"/>
      <c r="M14" s="393">
        <v>20</v>
      </c>
      <c r="N14" s="393">
        <v>10</v>
      </c>
      <c r="O14" s="393">
        <v>5</v>
      </c>
      <c r="P14" s="357">
        <v>25</v>
      </c>
      <c r="Q14" s="357">
        <v>15</v>
      </c>
      <c r="R14" s="357">
        <v>25</v>
      </c>
      <c r="S14" s="357">
        <v>20</v>
      </c>
      <c r="T14" s="357"/>
      <c r="U14" s="357"/>
      <c r="V14" s="357">
        <v>20</v>
      </c>
      <c r="W14" s="357">
        <v>10</v>
      </c>
      <c r="X14" s="357">
        <v>4</v>
      </c>
      <c r="Y14" s="12">
        <f t="shared" si="0"/>
        <v>140</v>
      </c>
      <c r="Z14" s="12">
        <f t="shared" si="1"/>
        <v>50</v>
      </c>
      <c r="AA14" s="12">
        <f t="shared" si="2"/>
        <v>50</v>
      </c>
      <c r="AB14" s="12">
        <f>SUM(K14,T14)</f>
        <v>0</v>
      </c>
      <c r="AC14" s="12">
        <f>SUM(M14,V14)</f>
        <v>40</v>
      </c>
      <c r="AD14" s="12">
        <f>SUM(G14:N14,P14:W14)</f>
        <v>220</v>
      </c>
      <c r="AE14" s="12">
        <f>SUM(O14,X14)</f>
        <v>9</v>
      </c>
      <c r="AF14" s="228"/>
      <c r="AG14" s="228"/>
    </row>
    <row r="15" spans="1:33" s="228" customFormat="1" ht="15.75">
      <c r="A15" s="560" t="s">
        <v>41</v>
      </c>
      <c r="B15" s="561"/>
      <c r="C15" s="561"/>
      <c r="D15" s="561"/>
      <c r="E15" s="561"/>
      <c r="F15" s="562"/>
      <c r="G15" s="21">
        <f>SUM(G11:G14)</f>
        <v>100</v>
      </c>
      <c r="H15" s="21">
        <f t="shared" ref="H15:AE15" si="3">SUM(H11:H14)</f>
        <v>90</v>
      </c>
      <c r="I15" s="21">
        <f t="shared" si="3"/>
        <v>50</v>
      </c>
      <c r="J15" s="21">
        <f t="shared" si="3"/>
        <v>40</v>
      </c>
      <c r="K15" s="21">
        <f t="shared" si="3"/>
        <v>0</v>
      </c>
      <c r="L15" s="21">
        <f t="shared" si="3"/>
        <v>0</v>
      </c>
      <c r="M15" s="21">
        <f t="shared" si="3"/>
        <v>65</v>
      </c>
      <c r="N15" s="21">
        <f t="shared" si="3"/>
        <v>55</v>
      </c>
      <c r="O15" s="21">
        <f t="shared" si="3"/>
        <v>17</v>
      </c>
      <c r="P15" s="21">
        <f t="shared" si="3"/>
        <v>25</v>
      </c>
      <c r="Q15" s="21">
        <f t="shared" si="3"/>
        <v>15</v>
      </c>
      <c r="R15" s="21">
        <f t="shared" si="3"/>
        <v>25</v>
      </c>
      <c r="S15" s="21">
        <f t="shared" si="3"/>
        <v>20</v>
      </c>
      <c r="T15" s="21">
        <f t="shared" si="3"/>
        <v>0</v>
      </c>
      <c r="U15" s="21">
        <f t="shared" si="3"/>
        <v>0</v>
      </c>
      <c r="V15" s="21">
        <f t="shared" si="3"/>
        <v>20</v>
      </c>
      <c r="W15" s="21">
        <f t="shared" si="3"/>
        <v>10</v>
      </c>
      <c r="X15" s="21">
        <f t="shared" si="3"/>
        <v>4</v>
      </c>
      <c r="Y15" s="21">
        <f t="shared" si="3"/>
        <v>285</v>
      </c>
      <c r="Z15" s="21">
        <f t="shared" si="3"/>
        <v>125</v>
      </c>
      <c r="AA15" s="21">
        <f t="shared" si="3"/>
        <v>75</v>
      </c>
      <c r="AB15" s="21">
        <f t="shared" si="3"/>
        <v>0</v>
      </c>
      <c r="AC15" s="21">
        <f t="shared" si="3"/>
        <v>85</v>
      </c>
      <c r="AD15" s="21">
        <f t="shared" si="3"/>
        <v>515</v>
      </c>
      <c r="AE15" s="21">
        <f t="shared" si="3"/>
        <v>21</v>
      </c>
    </row>
    <row r="16" spans="1:33" s="228" customFormat="1" ht="15.75">
      <c r="A16" s="208" t="s">
        <v>157</v>
      </c>
      <c r="B16" s="209"/>
      <c r="C16" s="468"/>
      <c r="D16" s="223"/>
      <c r="E16" s="223"/>
      <c r="F16" s="223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24"/>
    </row>
    <row r="17" spans="1:33" s="228" customFormat="1" ht="21.75" customHeight="1">
      <c r="A17" s="211" t="s">
        <v>158</v>
      </c>
      <c r="B17" s="316" t="s">
        <v>159</v>
      </c>
      <c r="C17" s="206" t="s">
        <v>160</v>
      </c>
      <c r="D17" s="469">
        <v>4</v>
      </c>
      <c r="E17" s="469">
        <v>4</v>
      </c>
      <c r="F17" s="469"/>
      <c r="G17" s="419"/>
      <c r="H17" s="419"/>
      <c r="I17" s="419"/>
      <c r="J17" s="419"/>
      <c r="K17" s="419"/>
      <c r="L17" s="419"/>
      <c r="M17" s="419"/>
      <c r="N17" s="419"/>
      <c r="O17" s="419"/>
      <c r="P17" s="357">
        <v>20</v>
      </c>
      <c r="Q17" s="357">
        <v>15</v>
      </c>
      <c r="R17" s="357">
        <v>20</v>
      </c>
      <c r="S17" s="357">
        <v>20</v>
      </c>
      <c r="T17" s="357"/>
      <c r="U17" s="357"/>
      <c r="V17" s="357">
        <v>10</v>
      </c>
      <c r="W17" s="357">
        <v>10</v>
      </c>
      <c r="X17" s="357">
        <v>4</v>
      </c>
      <c r="Y17" s="12">
        <f>SUM(Z17:AC17)</f>
        <v>50</v>
      </c>
      <c r="Z17" s="12">
        <v>20</v>
      </c>
      <c r="AA17" s="12">
        <v>20</v>
      </c>
      <c r="AB17" s="12">
        <v>0</v>
      </c>
      <c r="AC17" s="12">
        <v>10</v>
      </c>
      <c r="AD17" s="12">
        <f>SUM(P17:W17)</f>
        <v>95</v>
      </c>
      <c r="AE17" s="12">
        <v>4</v>
      </c>
    </row>
    <row r="18" spans="1:33" s="228" customFormat="1" ht="21.75" customHeight="1">
      <c r="A18" s="400" t="s">
        <v>161</v>
      </c>
      <c r="B18" s="316" t="s">
        <v>162</v>
      </c>
      <c r="C18" s="206" t="s">
        <v>163</v>
      </c>
      <c r="D18" s="469">
        <v>4</v>
      </c>
      <c r="E18" s="469" t="s">
        <v>156</v>
      </c>
      <c r="F18" s="469"/>
      <c r="G18" s="393">
        <v>10</v>
      </c>
      <c r="H18" s="393">
        <v>15</v>
      </c>
      <c r="I18" s="393">
        <v>15</v>
      </c>
      <c r="J18" s="393">
        <v>15</v>
      </c>
      <c r="K18" s="393"/>
      <c r="L18" s="393"/>
      <c r="M18" s="393">
        <v>10</v>
      </c>
      <c r="N18" s="393">
        <v>10</v>
      </c>
      <c r="O18" s="393">
        <v>3</v>
      </c>
      <c r="P18" s="357">
        <v>25</v>
      </c>
      <c r="Q18" s="357">
        <v>25</v>
      </c>
      <c r="R18" s="357">
        <v>25</v>
      </c>
      <c r="S18" s="357">
        <v>20</v>
      </c>
      <c r="T18" s="357"/>
      <c r="U18" s="357"/>
      <c r="V18" s="357">
        <v>25</v>
      </c>
      <c r="W18" s="357">
        <v>15</v>
      </c>
      <c r="X18" s="357">
        <v>6</v>
      </c>
      <c r="Y18" s="12">
        <f>SUM(Z18:AC18)</f>
        <v>110</v>
      </c>
      <c r="Z18" s="12">
        <f>SUM(G18,P18)</f>
        <v>35</v>
      </c>
      <c r="AA18" s="12">
        <f>SUM(I18,R18)</f>
        <v>40</v>
      </c>
      <c r="AB18" s="12">
        <f>SUM(K18,T18)</f>
        <v>0</v>
      </c>
      <c r="AC18" s="12">
        <f>SUM(M18,V18)</f>
        <v>35</v>
      </c>
      <c r="AD18" s="12">
        <f>SUM(G18:N18,P18:W18)</f>
        <v>210</v>
      </c>
      <c r="AE18" s="12">
        <v>9</v>
      </c>
    </row>
    <row r="19" spans="1:33" s="4" customFormat="1" ht="21.75" customHeight="1">
      <c r="A19" s="211" t="s">
        <v>164</v>
      </c>
      <c r="B19" s="10" t="s">
        <v>165</v>
      </c>
      <c r="C19" s="206" t="s">
        <v>166</v>
      </c>
      <c r="D19" s="469"/>
      <c r="E19" s="469">
        <v>4</v>
      </c>
      <c r="F19" s="469"/>
      <c r="G19" s="393"/>
      <c r="H19" s="393"/>
      <c r="I19" s="393"/>
      <c r="J19" s="393"/>
      <c r="K19" s="393"/>
      <c r="L19" s="393"/>
      <c r="M19" s="393"/>
      <c r="N19" s="393"/>
      <c r="O19" s="393"/>
      <c r="P19" s="357">
        <v>30</v>
      </c>
      <c r="Q19" s="357">
        <v>20</v>
      </c>
      <c r="R19" s="357"/>
      <c r="S19" s="357"/>
      <c r="T19" s="357"/>
      <c r="U19" s="357"/>
      <c r="V19" s="357"/>
      <c r="W19" s="357"/>
      <c r="X19" s="357">
        <v>2</v>
      </c>
      <c r="Y19" s="12">
        <f>SUM(Z19:AC19)</f>
        <v>30</v>
      </c>
      <c r="Z19" s="12">
        <f>SUM(G19,P19)</f>
        <v>30</v>
      </c>
      <c r="AA19" s="12">
        <f>SUM(I19,R19)</f>
        <v>0</v>
      </c>
      <c r="AB19" s="12">
        <f>SUM(K19,T19)</f>
        <v>0</v>
      </c>
      <c r="AC19" s="12">
        <f>SUM(M19,V19)</f>
        <v>0</v>
      </c>
      <c r="AD19" s="12">
        <f>SUM(G19:N19,P19:W19)</f>
        <v>50</v>
      </c>
      <c r="AE19" s="12">
        <v>2</v>
      </c>
      <c r="AF19" s="228"/>
      <c r="AG19" s="228"/>
    </row>
    <row r="20" spans="1:33" s="228" customFormat="1" ht="15.75">
      <c r="A20" s="560" t="s">
        <v>41</v>
      </c>
      <c r="B20" s="561"/>
      <c r="C20" s="561"/>
      <c r="D20" s="561"/>
      <c r="E20" s="561"/>
      <c r="F20" s="562"/>
      <c r="G20" s="21">
        <f>SUM(G17:G19)</f>
        <v>10</v>
      </c>
      <c r="H20" s="21">
        <f t="shared" ref="H20:AE20" si="4">SUM(H17:H19)</f>
        <v>15</v>
      </c>
      <c r="I20" s="21">
        <f t="shared" si="4"/>
        <v>15</v>
      </c>
      <c r="J20" s="21">
        <f t="shared" si="4"/>
        <v>15</v>
      </c>
      <c r="K20" s="21">
        <f t="shared" si="4"/>
        <v>0</v>
      </c>
      <c r="L20" s="21">
        <f t="shared" si="4"/>
        <v>0</v>
      </c>
      <c r="M20" s="21">
        <f t="shared" si="4"/>
        <v>10</v>
      </c>
      <c r="N20" s="21">
        <f t="shared" si="4"/>
        <v>10</v>
      </c>
      <c r="O20" s="21">
        <f t="shared" si="4"/>
        <v>3</v>
      </c>
      <c r="P20" s="21">
        <f t="shared" si="4"/>
        <v>75</v>
      </c>
      <c r="Q20" s="21">
        <f t="shared" si="4"/>
        <v>60</v>
      </c>
      <c r="R20" s="21">
        <f t="shared" si="4"/>
        <v>45</v>
      </c>
      <c r="S20" s="21">
        <f t="shared" si="4"/>
        <v>40</v>
      </c>
      <c r="T20" s="21">
        <f t="shared" si="4"/>
        <v>0</v>
      </c>
      <c r="U20" s="21">
        <f t="shared" si="4"/>
        <v>0</v>
      </c>
      <c r="V20" s="21">
        <f t="shared" si="4"/>
        <v>35</v>
      </c>
      <c r="W20" s="21">
        <f t="shared" si="4"/>
        <v>25</v>
      </c>
      <c r="X20" s="21">
        <f t="shared" si="4"/>
        <v>12</v>
      </c>
      <c r="Y20" s="21">
        <f t="shared" si="4"/>
        <v>190</v>
      </c>
      <c r="Z20" s="21">
        <f t="shared" si="4"/>
        <v>85</v>
      </c>
      <c r="AA20" s="21">
        <f t="shared" si="4"/>
        <v>60</v>
      </c>
      <c r="AB20" s="21">
        <f t="shared" si="4"/>
        <v>0</v>
      </c>
      <c r="AC20" s="21">
        <f t="shared" si="4"/>
        <v>45</v>
      </c>
      <c r="AD20" s="21">
        <f t="shared" si="4"/>
        <v>355</v>
      </c>
      <c r="AE20" s="21">
        <f t="shared" si="4"/>
        <v>15</v>
      </c>
    </row>
    <row r="21" spans="1:33" s="228" customFormat="1" ht="15.75">
      <c r="A21" s="595" t="s">
        <v>167</v>
      </c>
      <c r="B21" s="596"/>
      <c r="C21" s="596"/>
      <c r="D21" s="596"/>
      <c r="E21" s="596"/>
      <c r="F21" s="596"/>
      <c r="G21" s="596"/>
      <c r="H21" s="596"/>
      <c r="I21" s="596"/>
      <c r="J21" s="596"/>
      <c r="K21" s="596"/>
      <c r="L21" s="596"/>
      <c r="M21" s="596"/>
      <c r="N21" s="596"/>
      <c r="O21" s="596"/>
      <c r="P21" s="596"/>
      <c r="Q21" s="596"/>
      <c r="R21" s="596"/>
      <c r="S21" s="596"/>
      <c r="T21" s="596"/>
      <c r="U21" s="596"/>
      <c r="V21" s="596"/>
      <c r="W21" s="596"/>
      <c r="X21" s="596"/>
      <c r="Y21" s="596"/>
      <c r="Z21" s="596"/>
      <c r="AA21" s="596"/>
      <c r="AB21" s="596"/>
      <c r="AC21" s="596"/>
      <c r="AD21" s="596"/>
      <c r="AE21" s="597"/>
    </row>
    <row r="22" spans="1:33" s="228" customFormat="1" ht="23.25" customHeight="1">
      <c r="A22" s="420" t="s">
        <v>168</v>
      </c>
      <c r="B22" s="316" t="s">
        <v>60</v>
      </c>
      <c r="C22" s="206" t="s">
        <v>169</v>
      </c>
      <c r="D22" s="355">
        <v>4</v>
      </c>
      <c r="E22" s="355" t="s">
        <v>62</v>
      </c>
      <c r="F22" s="355"/>
      <c r="G22" s="18"/>
      <c r="H22" s="18"/>
      <c r="I22" s="18">
        <v>30</v>
      </c>
      <c r="J22" s="18">
        <v>20</v>
      </c>
      <c r="K22" s="18"/>
      <c r="L22" s="18"/>
      <c r="M22" s="18"/>
      <c r="N22" s="18"/>
      <c r="O22" s="356">
        <v>2</v>
      </c>
      <c r="P22" s="357"/>
      <c r="Q22" s="357"/>
      <c r="R22" s="357">
        <v>30</v>
      </c>
      <c r="S22" s="357">
        <v>20</v>
      </c>
      <c r="T22" s="357"/>
      <c r="U22" s="357"/>
      <c r="V22" s="357"/>
      <c r="W22" s="357"/>
      <c r="X22" s="357">
        <v>2</v>
      </c>
      <c r="Y22" s="355">
        <f>SUM(Z22:AC22)</f>
        <v>60</v>
      </c>
      <c r="Z22" s="355">
        <f>SUM(G22,P22)</f>
        <v>0</v>
      </c>
      <c r="AA22" s="355">
        <f>SUM(I22,R22)</f>
        <v>60</v>
      </c>
      <c r="AB22" s="355">
        <f>SUM(K22,T22)</f>
        <v>0</v>
      </c>
      <c r="AC22" s="355">
        <f>SUM(M22,V22)</f>
        <v>0</v>
      </c>
      <c r="AD22" s="355">
        <f>SUM(G22:N22,P22:W22)</f>
        <v>100</v>
      </c>
      <c r="AE22" s="355">
        <f>O22+X22</f>
        <v>4</v>
      </c>
    </row>
    <row r="23" spans="1:33" s="228" customFormat="1" ht="29.25" customHeight="1">
      <c r="A23" s="421" t="s">
        <v>170</v>
      </c>
      <c r="B23" s="316" t="s">
        <v>171</v>
      </c>
      <c r="C23" s="206" t="s">
        <v>172</v>
      </c>
      <c r="D23" s="355"/>
      <c r="E23" s="355">
        <v>4</v>
      </c>
      <c r="F23" s="355"/>
      <c r="G23" s="18"/>
      <c r="H23" s="18"/>
      <c r="I23" s="18"/>
      <c r="J23" s="18"/>
      <c r="K23" s="18"/>
      <c r="L23" s="18"/>
      <c r="M23" s="18"/>
      <c r="N23" s="18"/>
      <c r="O23" s="18"/>
      <c r="P23" s="357">
        <v>20</v>
      </c>
      <c r="Q23" s="357">
        <v>15</v>
      </c>
      <c r="R23" s="357">
        <v>10</v>
      </c>
      <c r="S23" s="357">
        <v>5</v>
      </c>
      <c r="T23" s="357"/>
      <c r="U23" s="357"/>
      <c r="V23" s="357"/>
      <c r="W23" s="357"/>
      <c r="X23" s="357">
        <v>2</v>
      </c>
      <c r="Y23" s="355">
        <f>SUM(Z23:AC23)</f>
        <v>30</v>
      </c>
      <c r="Z23" s="355">
        <f>SUM(G23,P23)</f>
        <v>20</v>
      </c>
      <c r="AA23" s="355">
        <f>SUM(I23,R23)</f>
        <v>10</v>
      </c>
      <c r="AB23" s="355">
        <f>SUM(K23,T23)</f>
        <v>0</v>
      </c>
      <c r="AC23" s="355">
        <f>SUM(M23,V23)</f>
        <v>0</v>
      </c>
      <c r="AD23" s="355">
        <f>SUM(G23:N23,P23:W23)</f>
        <v>50</v>
      </c>
      <c r="AE23" s="355">
        <v>2</v>
      </c>
    </row>
    <row r="24" spans="1:33" s="227" customFormat="1" ht="15.75" customHeight="1">
      <c r="A24" s="592" t="s">
        <v>41</v>
      </c>
      <c r="B24" s="593"/>
      <c r="C24" s="593"/>
      <c r="D24" s="593"/>
      <c r="E24" s="593"/>
      <c r="F24" s="594"/>
      <c r="G24" s="358">
        <f>SUM(G22:G23)</f>
        <v>0</v>
      </c>
      <c r="H24" s="358">
        <f t="shared" ref="H24:AE24" si="5">SUM(H22:H23)</f>
        <v>0</v>
      </c>
      <c r="I24" s="358">
        <f t="shared" si="5"/>
        <v>30</v>
      </c>
      <c r="J24" s="358">
        <f t="shared" si="5"/>
        <v>20</v>
      </c>
      <c r="K24" s="358">
        <f t="shared" si="5"/>
        <v>0</v>
      </c>
      <c r="L24" s="358">
        <f t="shared" si="5"/>
        <v>0</v>
      </c>
      <c r="M24" s="358">
        <f t="shared" si="5"/>
        <v>0</v>
      </c>
      <c r="N24" s="358">
        <f t="shared" si="5"/>
        <v>0</v>
      </c>
      <c r="O24" s="358">
        <f t="shared" si="5"/>
        <v>2</v>
      </c>
      <c r="P24" s="358">
        <f t="shared" si="5"/>
        <v>20</v>
      </c>
      <c r="Q24" s="358">
        <f t="shared" si="5"/>
        <v>15</v>
      </c>
      <c r="R24" s="358">
        <f t="shared" si="5"/>
        <v>40</v>
      </c>
      <c r="S24" s="358">
        <f t="shared" si="5"/>
        <v>25</v>
      </c>
      <c r="T24" s="358">
        <f t="shared" si="5"/>
        <v>0</v>
      </c>
      <c r="U24" s="358">
        <f t="shared" si="5"/>
        <v>0</v>
      </c>
      <c r="V24" s="358">
        <f t="shared" si="5"/>
        <v>0</v>
      </c>
      <c r="W24" s="358">
        <f t="shared" si="5"/>
        <v>0</v>
      </c>
      <c r="X24" s="358">
        <f t="shared" si="5"/>
        <v>4</v>
      </c>
      <c r="Y24" s="358">
        <f t="shared" si="5"/>
        <v>90</v>
      </c>
      <c r="Z24" s="358">
        <f t="shared" si="5"/>
        <v>20</v>
      </c>
      <c r="AA24" s="358">
        <f t="shared" si="5"/>
        <v>70</v>
      </c>
      <c r="AB24" s="358">
        <f t="shared" si="5"/>
        <v>0</v>
      </c>
      <c r="AC24" s="358">
        <f t="shared" si="5"/>
        <v>0</v>
      </c>
      <c r="AD24" s="358">
        <f t="shared" si="5"/>
        <v>150</v>
      </c>
      <c r="AE24" s="358">
        <f t="shared" si="5"/>
        <v>6</v>
      </c>
    </row>
    <row r="25" spans="1:33" s="228" customFormat="1" ht="15.75">
      <c r="A25" s="208" t="s">
        <v>173</v>
      </c>
      <c r="B25" s="209"/>
      <c r="C25" s="468"/>
      <c r="D25" s="223"/>
      <c r="E25" s="223"/>
      <c r="F25" s="223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0"/>
      <c r="V25" s="210"/>
      <c r="W25" s="210"/>
      <c r="X25" s="210"/>
      <c r="Y25" s="210"/>
      <c r="Z25" s="210"/>
      <c r="AA25" s="210"/>
      <c r="AB25" s="210"/>
      <c r="AC25" s="210"/>
      <c r="AD25" s="210"/>
      <c r="AE25" s="224"/>
    </row>
    <row r="26" spans="1:33" s="228" customFormat="1" ht="22.5" customHeight="1">
      <c r="A26" s="20" t="s">
        <v>174</v>
      </c>
      <c r="B26" s="359" t="s">
        <v>175</v>
      </c>
      <c r="C26" s="206" t="s">
        <v>176</v>
      </c>
      <c r="D26" s="469"/>
      <c r="E26" s="469">
        <v>3</v>
      </c>
      <c r="F26" s="469"/>
      <c r="G26" s="18">
        <v>15</v>
      </c>
      <c r="H26" s="18">
        <v>10</v>
      </c>
      <c r="I26" s="18"/>
      <c r="J26" s="18"/>
      <c r="K26" s="18"/>
      <c r="L26" s="18"/>
      <c r="M26" s="18"/>
      <c r="N26" s="18"/>
      <c r="O26" s="18">
        <v>1</v>
      </c>
      <c r="P26" s="19"/>
      <c r="Q26" s="19"/>
      <c r="R26" s="19"/>
      <c r="S26" s="19"/>
      <c r="T26" s="19"/>
      <c r="U26" s="19"/>
      <c r="V26" s="19"/>
      <c r="W26" s="19"/>
      <c r="X26" s="19"/>
      <c r="Y26" s="12">
        <f>SUM(Z26:AC26)</f>
        <v>15</v>
      </c>
      <c r="Z26" s="12">
        <f>SUM(G26,P26)</f>
        <v>15</v>
      </c>
      <c r="AA26" s="12">
        <f>SUM(I26,R26)</f>
        <v>0</v>
      </c>
      <c r="AB26" s="12">
        <f>SUM(K26,T26)</f>
        <v>0</v>
      </c>
      <c r="AC26" s="12">
        <f>SUM(M26,V26)</f>
        <v>0</v>
      </c>
      <c r="AD26" s="12">
        <f>SUM(G26:N26,P26:W26)</f>
        <v>25</v>
      </c>
      <c r="AE26" s="12">
        <f>SUM(O26,X26)</f>
        <v>1</v>
      </c>
    </row>
    <row r="27" spans="1:33" s="228" customFormat="1" ht="22.5" customHeight="1">
      <c r="A27" s="20" t="s">
        <v>177</v>
      </c>
      <c r="B27" s="359" t="s">
        <v>178</v>
      </c>
      <c r="C27" s="206" t="s">
        <v>179</v>
      </c>
      <c r="D27" s="469"/>
      <c r="E27" s="469">
        <v>3</v>
      </c>
      <c r="F27" s="469"/>
      <c r="G27" s="18">
        <v>15</v>
      </c>
      <c r="H27" s="18">
        <v>10</v>
      </c>
      <c r="I27" s="18"/>
      <c r="J27" s="18"/>
      <c r="K27" s="18"/>
      <c r="L27" s="18"/>
      <c r="M27" s="18"/>
      <c r="N27" s="18"/>
      <c r="O27" s="18">
        <v>1</v>
      </c>
      <c r="P27" s="19"/>
      <c r="Q27" s="19"/>
      <c r="R27" s="19"/>
      <c r="S27" s="19"/>
      <c r="T27" s="19"/>
      <c r="U27" s="19"/>
      <c r="V27" s="19"/>
      <c r="W27" s="19"/>
      <c r="X27" s="19"/>
      <c r="Y27" s="12">
        <f t="shared" ref="Y27:Y28" si="6">SUM(Z27:AC27)</f>
        <v>15</v>
      </c>
      <c r="Z27" s="12">
        <f t="shared" ref="Z27:Z28" si="7">SUM(G27,P27)</f>
        <v>15</v>
      </c>
      <c r="AA27" s="12">
        <f t="shared" ref="AA27:AA28" si="8">SUM(I27,R27)</f>
        <v>0</v>
      </c>
      <c r="AB27" s="12">
        <f t="shared" ref="AB27:AB28" si="9">SUM(K27,T27)</f>
        <v>0</v>
      </c>
      <c r="AC27" s="12">
        <f>SUM(M27,V27)</f>
        <v>0</v>
      </c>
      <c r="AD27" s="12">
        <f>SUM(G27:N27,P27:W27)</f>
        <v>25</v>
      </c>
      <c r="AE27" s="12">
        <f>SUM(O27,X27)</f>
        <v>1</v>
      </c>
    </row>
    <row r="28" spans="1:33" s="228" customFormat="1" ht="22.5" customHeight="1">
      <c r="A28" s="422" t="s">
        <v>180</v>
      </c>
      <c r="B28" s="359" t="s">
        <v>181</v>
      </c>
      <c r="C28" s="206" t="s">
        <v>182</v>
      </c>
      <c r="D28" s="360"/>
      <c r="E28" s="360">
        <v>4</v>
      </c>
      <c r="F28" s="360"/>
      <c r="G28" s="361"/>
      <c r="H28" s="361"/>
      <c r="I28" s="361"/>
      <c r="J28" s="361"/>
      <c r="K28" s="361"/>
      <c r="L28" s="361"/>
      <c r="M28" s="361"/>
      <c r="N28" s="361"/>
      <c r="O28" s="361"/>
      <c r="P28" s="19">
        <v>15</v>
      </c>
      <c r="Q28" s="19">
        <v>10</v>
      </c>
      <c r="R28" s="19"/>
      <c r="S28" s="19"/>
      <c r="T28" s="19"/>
      <c r="U28" s="19"/>
      <c r="V28" s="19"/>
      <c r="W28" s="19"/>
      <c r="X28" s="19">
        <v>1</v>
      </c>
      <c r="Y28" s="12">
        <f t="shared" si="6"/>
        <v>15</v>
      </c>
      <c r="Z28" s="12">
        <f t="shared" si="7"/>
        <v>15</v>
      </c>
      <c r="AA28" s="12">
        <f t="shared" si="8"/>
        <v>0</v>
      </c>
      <c r="AB28" s="12">
        <f t="shared" si="9"/>
        <v>0</v>
      </c>
      <c r="AC28" s="12">
        <f>SUM(M28,V28)</f>
        <v>0</v>
      </c>
      <c r="AD28" s="12">
        <f>SUM(G28:N28,P28:W28)</f>
        <v>25</v>
      </c>
      <c r="AE28" s="12">
        <f>SUM(O28,X28)</f>
        <v>1</v>
      </c>
    </row>
    <row r="29" spans="1:33" s="228" customFormat="1" ht="15.75">
      <c r="A29" s="560" t="s">
        <v>41</v>
      </c>
      <c r="B29" s="561"/>
      <c r="C29" s="561"/>
      <c r="D29" s="561"/>
      <c r="E29" s="561"/>
      <c r="F29" s="562"/>
      <c r="G29" s="21">
        <f>SUM(G26:G28)</f>
        <v>30</v>
      </c>
      <c r="H29" s="21">
        <f t="shared" ref="H29:AE29" si="10">SUM(H26:H28)</f>
        <v>20</v>
      </c>
      <c r="I29" s="21">
        <f t="shared" si="10"/>
        <v>0</v>
      </c>
      <c r="J29" s="21">
        <f t="shared" si="10"/>
        <v>0</v>
      </c>
      <c r="K29" s="21">
        <f t="shared" si="10"/>
        <v>0</v>
      </c>
      <c r="L29" s="21">
        <f t="shared" si="10"/>
        <v>0</v>
      </c>
      <c r="M29" s="21">
        <f t="shared" si="10"/>
        <v>0</v>
      </c>
      <c r="N29" s="21">
        <f t="shared" si="10"/>
        <v>0</v>
      </c>
      <c r="O29" s="21">
        <f t="shared" si="10"/>
        <v>2</v>
      </c>
      <c r="P29" s="21">
        <f t="shared" si="10"/>
        <v>15</v>
      </c>
      <c r="Q29" s="21">
        <f t="shared" si="10"/>
        <v>10</v>
      </c>
      <c r="R29" s="21">
        <f t="shared" si="10"/>
        <v>0</v>
      </c>
      <c r="S29" s="21">
        <f t="shared" si="10"/>
        <v>0</v>
      </c>
      <c r="T29" s="21">
        <f t="shared" si="10"/>
        <v>0</v>
      </c>
      <c r="U29" s="21">
        <f t="shared" si="10"/>
        <v>0</v>
      </c>
      <c r="V29" s="21">
        <f t="shared" si="10"/>
        <v>0</v>
      </c>
      <c r="W29" s="21">
        <f t="shared" si="10"/>
        <v>0</v>
      </c>
      <c r="X29" s="21">
        <f t="shared" si="10"/>
        <v>1</v>
      </c>
      <c r="Y29" s="21">
        <f t="shared" si="10"/>
        <v>45</v>
      </c>
      <c r="Z29" s="21">
        <f t="shared" si="10"/>
        <v>45</v>
      </c>
      <c r="AA29" s="21">
        <f t="shared" si="10"/>
        <v>0</v>
      </c>
      <c r="AB29" s="21">
        <f t="shared" si="10"/>
        <v>0</v>
      </c>
      <c r="AC29" s="21">
        <f t="shared" si="10"/>
        <v>0</v>
      </c>
      <c r="AD29" s="21">
        <f t="shared" si="10"/>
        <v>75</v>
      </c>
      <c r="AE29" s="21">
        <f t="shared" si="10"/>
        <v>3</v>
      </c>
    </row>
    <row r="30" spans="1:33" s="228" customFormat="1" ht="20.25" customHeight="1">
      <c r="A30" s="208" t="s">
        <v>63</v>
      </c>
      <c r="B30" s="209"/>
      <c r="C30" s="468"/>
      <c r="D30" s="223"/>
      <c r="E30" s="223"/>
      <c r="F30" s="223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24"/>
    </row>
    <row r="31" spans="1:33" s="228" customFormat="1" ht="20.25" customHeight="1">
      <c r="A31" s="20" t="s">
        <v>183</v>
      </c>
      <c r="B31" s="10" t="s">
        <v>184</v>
      </c>
      <c r="C31" s="206" t="s">
        <v>185</v>
      </c>
      <c r="D31" s="469"/>
      <c r="E31" s="469">
        <v>4</v>
      </c>
      <c r="F31" s="469"/>
      <c r="G31" s="18"/>
      <c r="H31" s="18"/>
      <c r="I31" s="18"/>
      <c r="J31" s="18"/>
      <c r="K31" s="18"/>
      <c r="L31" s="18"/>
      <c r="M31" s="18"/>
      <c r="N31" s="18"/>
      <c r="O31" s="18"/>
      <c r="P31" s="19"/>
      <c r="Q31" s="19"/>
      <c r="R31" s="19"/>
      <c r="S31" s="19"/>
      <c r="T31" s="19">
        <v>90</v>
      </c>
      <c r="U31" s="19"/>
      <c r="V31" s="19"/>
      <c r="W31" s="19"/>
      <c r="X31" s="19">
        <v>3</v>
      </c>
      <c r="Y31" s="12">
        <f>SUM(Z31:AC31)</f>
        <v>90</v>
      </c>
      <c r="Z31" s="12">
        <f>SUM(G31,P31)</f>
        <v>0</v>
      </c>
      <c r="AA31" s="12">
        <f>SUM(I31,R31)</f>
        <v>0</v>
      </c>
      <c r="AB31" s="12">
        <f>SUM(K31,T31)</f>
        <v>90</v>
      </c>
      <c r="AC31" s="12">
        <f>SUM(M31,V31)</f>
        <v>0</v>
      </c>
      <c r="AD31" s="12">
        <f>SUM(G31:N31,P31:W31)</f>
        <v>90</v>
      </c>
      <c r="AE31" s="12">
        <f>SUM(O31,X31)</f>
        <v>3</v>
      </c>
    </row>
    <row r="32" spans="1:33" s="228" customFormat="1" ht="20.25" customHeight="1">
      <c r="A32" s="20" t="s">
        <v>186</v>
      </c>
      <c r="B32" s="10" t="s">
        <v>187</v>
      </c>
      <c r="C32" s="206" t="s">
        <v>188</v>
      </c>
      <c r="D32" s="469"/>
      <c r="E32" s="469">
        <v>4</v>
      </c>
      <c r="F32" s="469"/>
      <c r="G32" s="18"/>
      <c r="H32" s="18"/>
      <c r="I32" s="18"/>
      <c r="J32" s="18"/>
      <c r="K32" s="18"/>
      <c r="L32" s="18"/>
      <c r="M32" s="18"/>
      <c r="N32" s="18"/>
      <c r="O32" s="18"/>
      <c r="P32" s="19"/>
      <c r="Q32" s="19"/>
      <c r="R32" s="19"/>
      <c r="S32" s="19"/>
      <c r="T32" s="19">
        <v>30</v>
      </c>
      <c r="U32" s="19"/>
      <c r="V32" s="19"/>
      <c r="W32" s="19"/>
      <c r="X32" s="19">
        <v>1</v>
      </c>
      <c r="Y32" s="12">
        <f>SUM(Z32:AC32)</f>
        <v>30</v>
      </c>
      <c r="Z32" s="12">
        <f>SUM(G32,P32)</f>
        <v>0</v>
      </c>
      <c r="AA32" s="12">
        <f>SUM(I32,R32)</f>
        <v>0</v>
      </c>
      <c r="AB32" s="12">
        <f>SUM(K32,T32)</f>
        <v>30</v>
      </c>
      <c r="AC32" s="12">
        <f>SUM(M32,V32)</f>
        <v>0</v>
      </c>
      <c r="AD32" s="12">
        <f>SUM(G32:N32,P32:W32)</f>
        <v>30</v>
      </c>
      <c r="AE32" s="12">
        <f>SUM(O32,X32)</f>
        <v>1</v>
      </c>
    </row>
    <row r="33" spans="1:31" s="228" customFormat="1" ht="15.75">
      <c r="A33" s="560" t="s">
        <v>41</v>
      </c>
      <c r="B33" s="561"/>
      <c r="C33" s="561"/>
      <c r="D33" s="561"/>
      <c r="E33" s="561"/>
      <c r="F33" s="562"/>
      <c r="G33" s="21">
        <f>SUM(G31:G32)</f>
        <v>0</v>
      </c>
      <c r="H33" s="21">
        <f t="shared" ref="H33:AE33" si="11">SUM(H31:H32)</f>
        <v>0</v>
      </c>
      <c r="I33" s="21">
        <f t="shared" si="11"/>
        <v>0</v>
      </c>
      <c r="J33" s="21">
        <f t="shared" si="11"/>
        <v>0</v>
      </c>
      <c r="K33" s="21">
        <f t="shared" si="11"/>
        <v>0</v>
      </c>
      <c r="L33" s="21">
        <f t="shared" si="11"/>
        <v>0</v>
      </c>
      <c r="M33" s="21">
        <f t="shared" si="11"/>
        <v>0</v>
      </c>
      <c r="N33" s="21">
        <f t="shared" si="11"/>
        <v>0</v>
      </c>
      <c r="O33" s="21">
        <f t="shared" si="11"/>
        <v>0</v>
      </c>
      <c r="P33" s="21">
        <f t="shared" si="11"/>
        <v>0</v>
      </c>
      <c r="Q33" s="21">
        <f t="shared" si="11"/>
        <v>0</v>
      </c>
      <c r="R33" s="21">
        <f t="shared" si="11"/>
        <v>0</v>
      </c>
      <c r="S33" s="21">
        <f t="shared" si="11"/>
        <v>0</v>
      </c>
      <c r="T33" s="21">
        <f t="shared" si="11"/>
        <v>120</v>
      </c>
      <c r="U33" s="21">
        <f t="shared" si="11"/>
        <v>0</v>
      </c>
      <c r="V33" s="21">
        <f t="shared" si="11"/>
        <v>0</v>
      </c>
      <c r="W33" s="21">
        <f t="shared" si="11"/>
        <v>0</v>
      </c>
      <c r="X33" s="21">
        <f t="shared" si="11"/>
        <v>4</v>
      </c>
      <c r="Y33" s="21">
        <f t="shared" si="11"/>
        <v>120</v>
      </c>
      <c r="Z33" s="21">
        <f t="shared" si="11"/>
        <v>0</v>
      </c>
      <c r="AA33" s="21">
        <f t="shared" si="11"/>
        <v>0</v>
      </c>
      <c r="AB33" s="21">
        <f t="shared" si="11"/>
        <v>120</v>
      </c>
      <c r="AC33" s="21">
        <f t="shared" si="11"/>
        <v>0</v>
      </c>
      <c r="AD33" s="21">
        <f t="shared" si="11"/>
        <v>120</v>
      </c>
      <c r="AE33" s="21">
        <f t="shared" si="11"/>
        <v>4</v>
      </c>
    </row>
    <row r="34" spans="1:31" s="228" customFormat="1" ht="15.75">
      <c r="A34" s="208" t="s">
        <v>67</v>
      </c>
      <c r="B34" s="209"/>
      <c r="C34" s="468"/>
      <c r="D34" s="223"/>
      <c r="E34" s="223"/>
      <c r="F34" s="223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24"/>
    </row>
    <row r="35" spans="1:31" s="228" customFormat="1" ht="18" customHeight="1">
      <c r="A35" s="585" t="s">
        <v>68</v>
      </c>
      <c r="B35" s="587" t="s">
        <v>189</v>
      </c>
      <c r="C35" s="588"/>
      <c r="D35" s="362"/>
      <c r="E35" s="363">
        <v>3</v>
      </c>
      <c r="F35" s="362"/>
      <c r="G35" s="364"/>
      <c r="H35" s="365"/>
      <c r="I35" s="365">
        <v>30</v>
      </c>
      <c r="J35" s="365">
        <v>20</v>
      </c>
      <c r="K35" s="365"/>
      <c r="L35" s="365"/>
      <c r="M35" s="365"/>
      <c r="N35" s="365"/>
      <c r="O35" s="365">
        <v>2</v>
      </c>
      <c r="P35" s="366"/>
      <c r="Q35" s="366"/>
      <c r="R35" s="366"/>
      <c r="S35" s="366"/>
      <c r="T35" s="366"/>
      <c r="U35" s="366"/>
      <c r="V35" s="366"/>
      <c r="W35" s="366"/>
      <c r="X35" s="366"/>
      <c r="Y35" s="225">
        <f t="shared" ref="Y35:Y36" si="12">SUM(Z35:AC35)</f>
        <v>30</v>
      </c>
      <c r="Z35" s="225">
        <f t="shared" ref="Z35:Z36" si="13">SUM(G35,P35)</f>
        <v>0</v>
      </c>
      <c r="AA35" s="225">
        <f t="shared" ref="AA35:AA36" si="14">SUM(I35,R35)</f>
        <v>30</v>
      </c>
      <c r="AB35" s="225">
        <f t="shared" ref="AB35:AB36" si="15">SUM(K35,T35)</f>
        <v>0</v>
      </c>
      <c r="AC35" s="225">
        <f>SUM(M35,V35)</f>
        <v>0</v>
      </c>
      <c r="AD35" s="225">
        <f>SUM(G35:N35,P35:W35)</f>
        <v>50</v>
      </c>
      <c r="AE35" s="225">
        <f>SUM(O35,X35)</f>
        <v>2</v>
      </c>
    </row>
    <row r="36" spans="1:31" s="228" customFormat="1" ht="15.75">
      <c r="A36" s="586"/>
      <c r="B36" s="589"/>
      <c r="C36" s="590"/>
      <c r="D36" s="362"/>
      <c r="E36" s="363">
        <v>4</v>
      </c>
      <c r="F36" s="362"/>
      <c r="G36" s="364"/>
      <c r="H36" s="365"/>
      <c r="I36" s="365"/>
      <c r="J36" s="365"/>
      <c r="K36" s="365"/>
      <c r="L36" s="365"/>
      <c r="M36" s="365"/>
      <c r="N36" s="365"/>
      <c r="O36" s="365"/>
      <c r="P36" s="366"/>
      <c r="Q36" s="366"/>
      <c r="R36" s="366">
        <v>30</v>
      </c>
      <c r="S36" s="366">
        <v>20</v>
      </c>
      <c r="T36" s="366"/>
      <c r="U36" s="366"/>
      <c r="V36" s="366"/>
      <c r="W36" s="366"/>
      <c r="X36" s="366">
        <v>2</v>
      </c>
      <c r="Y36" s="225">
        <f t="shared" si="12"/>
        <v>30</v>
      </c>
      <c r="Z36" s="225">
        <f t="shared" si="13"/>
        <v>0</v>
      </c>
      <c r="AA36" s="225">
        <f t="shared" si="14"/>
        <v>30</v>
      </c>
      <c r="AB36" s="225">
        <f t="shared" si="15"/>
        <v>0</v>
      </c>
      <c r="AC36" s="225">
        <f>SUM(M36,V36)</f>
        <v>0</v>
      </c>
      <c r="AD36" s="225">
        <f>SUM(G36:N36,P36:W36)</f>
        <v>50</v>
      </c>
      <c r="AE36" s="225">
        <f>SUM(O36,X36)</f>
        <v>2</v>
      </c>
    </row>
    <row r="37" spans="1:31" s="228" customFormat="1" ht="15.75">
      <c r="A37" s="560" t="s">
        <v>41</v>
      </c>
      <c r="B37" s="561"/>
      <c r="C37" s="561"/>
      <c r="D37" s="561"/>
      <c r="E37" s="561"/>
      <c r="F37" s="562"/>
      <c r="G37" s="21">
        <f>SUM(G35:G36)</f>
        <v>0</v>
      </c>
      <c r="H37" s="21">
        <f t="shared" ref="H37:AD37" si="16">SUM(H35:H36)</f>
        <v>0</v>
      </c>
      <c r="I37" s="21">
        <f t="shared" si="16"/>
        <v>30</v>
      </c>
      <c r="J37" s="21">
        <f t="shared" si="16"/>
        <v>20</v>
      </c>
      <c r="K37" s="21">
        <f t="shared" si="16"/>
        <v>0</v>
      </c>
      <c r="L37" s="21">
        <f t="shared" si="16"/>
        <v>0</v>
      </c>
      <c r="M37" s="21">
        <f t="shared" si="16"/>
        <v>0</v>
      </c>
      <c r="N37" s="21">
        <f t="shared" si="16"/>
        <v>0</v>
      </c>
      <c r="O37" s="21">
        <f t="shared" si="16"/>
        <v>2</v>
      </c>
      <c r="P37" s="21">
        <f t="shared" si="16"/>
        <v>0</v>
      </c>
      <c r="Q37" s="21">
        <f t="shared" si="16"/>
        <v>0</v>
      </c>
      <c r="R37" s="21">
        <f t="shared" si="16"/>
        <v>30</v>
      </c>
      <c r="S37" s="21">
        <f t="shared" si="16"/>
        <v>20</v>
      </c>
      <c r="T37" s="21">
        <f t="shared" si="16"/>
        <v>0</v>
      </c>
      <c r="U37" s="21">
        <f t="shared" si="16"/>
        <v>0</v>
      </c>
      <c r="V37" s="21">
        <f t="shared" si="16"/>
        <v>0</v>
      </c>
      <c r="W37" s="21">
        <f t="shared" si="16"/>
        <v>0</v>
      </c>
      <c r="X37" s="21">
        <f t="shared" si="16"/>
        <v>2</v>
      </c>
      <c r="Y37" s="21">
        <f t="shared" si="16"/>
        <v>60</v>
      </c>
      <c r="Z37" s="21">
        <f t="shared" si="16"/>
        <v>0</v>
      </c>
      <c r="AA37" s="21">
        <f t="shared" si="16"/>
        <v>60</v>
      </c>
      <c r="AB37" s="21">
        <f t="shared" si="16"/>
        <v>0</v>
      </c>
      <c r="AC37" s="21">
        <f t="shared" si="16"/>
        <v>0</v>
      </c>
      <c r="AD37" s="21">
        <f t="shared" si="16"/>
        <v>100</v>
      </c>
      <c r="AE37" s="21">
        <f t="shared" ref="AE37" si="17">SUM(AE35:AE36)</f>
        <v>4</v>
      </c>
    </row>
    <row r="38" spans="1:31" s="228" customFormat="1" ht="15.75">
      <c r="A38" s="208" t="s">
        <v>190</v>
      </c>
      <c r="B38" s="209"/>
      <c r="C38" s="468"/>
      <c r="D38" s="209"/>
      <c r="E38" s="209"/>
      <c r="F38" s="209"/>
      <c r="G38" s="210"/>
      <c r="H38" s="210"/>
      <c r="I38" s="210"/>
      <c r="J38" s="210"/>
      <c r="K38" s="210"/>
      <c r="L38" s="210"/>
      <c r="M38" s="210"/>
      <c r="N38" s="210"/>
      <c r="O38" s="210"/>
      <c r="P38" s="210"/>
      <c r="Q38" s="210"/>
      <c r="R38" s="210"/>
      <c r="S38" s="210"/>
      <c r="T38" s="210"/>
      <c r="U38" s="210"/>
      <c r="V38" s="210"/>
      <c r="W38" s="210"/>
      <c r="X38" s="210"/>
      <c r="Y38" s="210"/>
      <c r="Z38" s="210"/>
      <c r="AA38" s="210"/>
      <c r="AB38" s="210"/>
      <c r="AC38" s="210"/>
      <c r="AD38" s="210"/>
      <c r="AE38" s="224"/>
    </row>
    <row r="39" spans="1:31" s="228" customFormat="1" ht="15.75">
      <c r="A39" s="20" t="s">
        <v>191</v>
      </c>
      <c r="B39" s="527" t="s">
        <v>82</v>
      </c>
      <c r="C39" s="598"/>
      <c r="D39" s="466"/>
      <c r="E39" s="469">
        <v>3</v>
      </c>
      <c r="F39" s="469"/>
      <c r="G39" s="18"/>
      <c r="H39" s="18"/>
      <c r="I39" s="18">
        <v>25</v>
      </c>
      <c r="J39" s="18">
        <v>25</v>
      </c>
      <c r="K39" s="18"/>
      <c r="L39" s="18"/>
      <c r="M39" s="18"/>
      <c r="N39" s="18"/>
      <c r="O39" s="18">
        <v>2</v>
      </c>
      <c r="P39" s="19"/>
      <c r="Q39" s="19"/>
      <c r="R39" s="19"/>
      <c r="S39" s="19"/>
      <c r="T39" s="19"/>
      <c r="U39" s="19"/>
      <c r="V39" s="19"/>
      <c r="W39" s="19"/>
      <c r="X39" s="19"/>
      <c r="Y39" s="12">
        <f>SUM(Z39:AC39)</f>
        <v>25</v>
      </c>
      <c r="Z39" s="12">
        <f>SUM(G39,P39)</f>
        <v>0</v>
      </c>
      <c r="AA39" s="12">
        <f>SUM(I39,R39)</f>
        <v>25</v>
      </c>
      <c r="AB39" s="12">
        <f>SUM(K39,T39)</f>
        <v>0</v>
      </c>
      <c r="AC39" s="12">
        <f>SUM(M39,V39)</f>
        <v>0</v>
      </c>
      <c r="AD39" s="12">
        <f t="shared" ref="AD39:AD44" si="18">SUM(G39:N39,P39:W39)</f>
        <v>50</v>
      </c>
      <c r="AE39" s="12">
        <f>SUM(O39,X39)</f>
        <v>2</v>
      </c>
    </row>
    <row r="40" spans="1:31" s="228" customFormat="1" ht="15.75">
      <c r="A40" s="20" t="s">
        <v>192</v>
      </c>
      <c r="B40" s="527" t="s">
        <v>82</v>
      </c>
      <c r="C40" s="598"/>
      <c r="D40" s="466"/>
      <c r="E40" s="469">
        <v>3</v>
      </c>
      <c r="F40" s="469"/>
      <c r="G40" s="18">
        <v>5</v>
      </c>
      <c r="H40" s="18"/>
      <c r="I40" s="18">
        <v>15</v>
      </c>
      <c r="J40" s="18">
        <v>10</v>
      </c>
      <c r="K40" s="18">
        <v>10</v>
      </c>
      <c r="L40" s="18">
        <v>10</v>
      </c>
      <c r="M40" s="18"/>
      <c r="N40" s="18"/>
      <c r="O40" s="18">
        <v>2</v>
      </c>
      <c r="P40" s="19"/>
      <c r="Q40" s="19"/>
      <c r="R40" s="19"/>
      <c r="S40" s="19"/>
      <c r="T40" s="19"/>
      <c r="U40" s="19"/>
      <c r="V40" s="19"/>
      <c r="W40" s="19"/>
      <c r="X40" s="19"/>
      <c r="Y40" s="12">
        <f t="shared" ref="Y40:Y41" si="19">SUM(Z40:AC40)</f>
        <v>30</v>
      </c>
      <c r="Z40" s="12">
        <f t="shared" ref="Z40" si="20">SUM(G40,P40)</f>
        <v>5</v>
      </c>
      <c r="AA40" s="12">
        <f t="shared" ref="AA40" si="21">SUM(I40,R40)</f>
        <v>15</v>
      </c>
      <c r="AB40" s="12">
        <f t="shared" ref="AB40" si="22">SUM(K40,T40)</f>
        <v>10</v>
      </c>
      <c r="AC40" s="12">
        <f>SUM(M40,V40)</f>
        <v>0</v>
      </c>
      <c r="AD40" s="12">
        <f t="shared" si="18"/>
        <v>50</v>
      </c>
      <c r="AE40" s="12">
        <f>SUM(O40,X40)</f>
        <v>2</v>
      </c>
    </row>
    <row r="41" spans="1:31" s="228" customFormat="1" ht="15.75">
      <c r="A41" s="20" t="s">
        <v>193</v>
      </c>
      <c r="B41" s="527" t="s">
        <v>82</v>
      </c>
      <c r="C41" s="598"/>
      <c r="D41" s="466"/>
      <c r="E41" s="469">
        <v>3</v>
      </c>
      <c r="F41" s="469"/>
      <c r="G41" s="18">
        <v>15</v>
      </c>
      <c r="H41" s="18">
        <v>10</v>
      </c>
      <c r="I41" s="18"/>
      <c r="J41" s="18"/>
      <c r="K41" s="18"/>
      <c r="L41" s="18"/>
      <c r="M41" s="18"/>
      <c r="N41" s="18"/>
      <c r="O41" s="18">
        <v>1</v>
      </c>
      <c r="P41" s="19"/>
      <c r="Q41" s="19"/>
      <c r="R41" s="19"/>
      <c r="S41" s="19"/>
      <c r="T41" s="19"/>
      <c r="U41" s="19"/>
      <c r="V41" s="19"/>
      <c r="W41" s="19"/>
      <c r="X41" s="19"/>
      <c r="Y41" s="12">
        <f t="shared" si="19"/>
        <v>15</v>
      </c>
      <c r="Z41" s="12">
        <f>G41+P41</f>
        <v>15</v>
      </c>
      <c r="AA41" s="12">
        <f>I41+R41</f>
        <v>0</v>
      </c>
      <c r="AB41" s="12">
        <f>K41+T41</f>
        <v>0</v>
      </c>
      <c r="AC41" s="12">
        <f>M41+V41</f>
        <v>0</v>
      </c>
      <c r="AD41" s="12">
        <f t="shared" si="18"/>
        <v>25</v>
      </c>
      <c r="AE41" s="12">
        <f>O41+X41</f>
        <v>1</v>
      </c>
    </row>
    <row r="42" spans="1:31" s="228" customFormat="1" ht="15.75">
      <c r="A42" s="20" t="s">
        <v>194</v>
      </c>
      <c r="B42" s="527" t="s">
        <v>82</v>
      </c>
      <c r="C42" s="598"/>
      <c r="D42" s="466"/>
      <c r="E42" s="469">
        <v>4</v>
      </c>
      <c r="F42" s="469"/>
      <c r="G42" s="18"/>
      <c r="H42" s="18"/>
      <c r="I42" s="18"/>
      <c r="J42" s="18"/>
      <c r="K42" s="18"/>
      <c r="L42" s="18"/>
      <c r="M42" s="18"/>
      <c r="N42" s="18"/>
      <c r="O42" s="18"/>
      <c r="P42" s="19"/>
      <c r="Q42" s="19"/>
      <c r="R42" s="19">
        <v>25</v>
      </c>
      <c r="S42" s="19">
        <v>25</v>
      </c>
      <c r="T42" s="19"/>
      <c r="U42" s="19"/>
      <c r="V42" s="19"/>
      <c r="W42" s="19"/>
      <c r="X42" s="19">
        <v>2</v>
      </c>
      <c r="Y42" s="12">
        <v>25</v>
      </c>
      <c r="Z42" s="12">
        <v>0</v>
      </c>
      <c r="AA42" s="12">
        <v>25</v>
      </c>
      <c r="AB42" s="12">
        <v>0</v>
      </c>
      <c r="AC42" s="12">
        <v>0</v>
      </c>
      <c r="AD42" s="12">
        <v>50</v>
      </c>
      <c r="AE42" s="12">
        <v>2</v>
      </c>
    </row>
    <row r="43" spans="1:31" s="228" customFormat="1" ht="15.75">
      <c r="A43" s="20" t="s">
        <v>195</v>
      </c>
      <c r="B43" s="527" t="s">
        <v>82</v>
      </c>
      <c r="C43" s="598"/>
      <c r="D43" s="466"/>
      <c r="E43" s="469">
        <v>4</v>
      </c>
      <c r="F43" s="469"/>
      <c r="G43" s="18"/>
      <c r="H43" s="18"/>
      <c r="I43" s="18"/>
      <c r="J43" s="18"/>
      <c r="K43" s="18"/>
      <c r="L43" s="18"/>
      <c r="M43" s="18"/>
      <c r="N43" s="18"/>
      <c r="O43" s="18"/>
      <c r="P43" s="19">
        <v>15</v>
      </c>
      <c r="Q43" s="19">
        <v>10</v>
      </c>
      <c r="R43" s="19"/>
      <c r="S43" s="19"/>
      <c r="T43" s="19"/>
      <c r="U43" s="19"/>
      <c r="V43" s="19"/>
      <c r="W43" s="19"/>
      <c r="X43" s="19">
        <v>1</v>
      </c>
      <c r="Y43" s="12">
        <v>15</v>
      </c>
      <c r="Z43" s="12">
        <v>15</v>
      </c>
      <c r="AA43" s="12">
        <v>0</v>
      </c>
      <c r="AB43" s="12">
        <v>0</v>
      </c>
      <c r="AC43" s="12">
        <v>0</v>
      </c>
      <c r="AD43" s="12">
        <v>25</v>
      </c>
      <c r="AE43" s="12">
        <v>1</v>
      </c>
    </row>
    <row r="44" spans="1:31" s="228" customFormat="1" ht="15.75">
      <c r="A44" s="20" t="s">
        <v>196</v>
      </c>
      <c r="B44" s="527" t="s">
        <v>82</v>
      </c>
      <c r="C44" s="598"/>
      <c r="D44" s="466"/>
      <c r="E44" s="469">
        <v>4</v>
      </c>
      <c r="F44" s="469"/>
      <c r="G44" s="18"/>
      <c r="H44" s="18"/>
      <c r="I44" s="18"/>
      <c r="J44" s="18"/>
      <c r="K44" s="18"/>
      <c r="L44" s="18"/>
      <c r="M44" s="18"/>
      <c r="N44" s="18"/>
      <c r="O44" s="18"/>
      <c r="P44" s="19">
        <v>15</v>
      </c>
      <c r="Q44" s="19">
        <v>10</v>
      </c>
      <c r="R44" s="19"/>
      <c r="S44" s="19"/>
      <c r="T44" s="19"/>
      <c r="U44" s="19"/>
      <c r="V44" s="19"/>
      <c r="W44" s="19"/>
      <c r="X44" s="19">
        <v>1</v>
      </c>
      <c r="Y44" s="12">
        <f t="shared" ref="Y44" si="23">SUM(Z44:AC44)</f>
        <v>15</v>
      </c>
      <c r="Z44" s="12">
        <f t="shared" ref="Z44" si="24">SUM(G44,P44)</f>
        <v>15</v>
      </c>
      <c r="AA44" s="12">
        <f t="shared" ref="AA44" si="25">SUM(I44,R44)</f>
        <v>0</v>
      </c>
      <c r="AB44" s="12">
        <f t="shared" ref="AB44" si="26">SUM(K44,T44)</f>
        <v>0</v>
      </c>
      <c r="AC44" s="12">
        <f>SUM(M44,V44)</f>
        <v>0</v>
      </c>
      <c r="AD44" s="12">
        <f t="shared" si="18"/>
        <v>25</v>
      </c>
      <c r="AE44" s="12">
        <f>SUM(O44,X44)</f>
        <v>1</v>
      </c>
    </row>
    <row r="45" spans="1:31" s="228" customFormat="1" ht="16.5" thickBot="1">
      <c r="A45" s="605" t="s">
        <v>41</v>
      </c>
      <c r="B45" s="606"/>
      <c r="C45" s="606"/>
      <c r="D45" s="606"/>
      <c r="E45" s="606"/>
      <c r="F45" s="607"/>
      <c r="G45" s="21">
        <f>SUM(G39:G41)</f>
        <v>20</v>
      </c>
      <c r="H45" s="21">
        <f t="shared" ref="H45:O45" si="27">SUM(H39:H41)</f>
        <v>10</v>
      </c>
      <c r="I45" s="21">
        <f t="shared" si="27"/>
        <v>40</v>
      </c>
      <c r="J45" s="21">
        <f t="shared" si="27"/>
        <v>35</v>
      </c>
      <c r="K45" s="21">
        <f t="shared" si="27"/>
        <v>10</v>
      </c>
      <c r="L45" s="21">
        <f t="shared" si="27"/>
        <v>10</v>
      </c>
      <c r="M45" s="21">
        <f t="shared" si="27"/>
        <v>0</v>
      </c>
      <c r="N45" s="21">
        <f t="shared" si="27"/>
        <v>0</v>
      </c>
      <c r="O45" s="21">
        <f t="shared" si="27"/>
        <v>5</v>
      </c>
      <c r="P45" s="21">
        <f>SUM(P42:P44)</f>
        <v>30</v>
      </c>
      <c r="Q45" s="21">
        <f t="shared" ref="Q45:X45" si="28">SUM(Q42:Q44)</f>
        <v>20</v>
      </c>
      <c r="R45" s="21">
        <f t="shared" si="28"/>
        <v>25</v>
      </c>
      <c r="S45" s="21">
        <f t="shared" si="28"/>
        <v>25</v>
      </c>
      <c r="T45" s="21">
        <f t="shared" si="28"/>
        <v>0</v>
      </c>
      <c r="U45" s="21">
        <f t="shared" si="28"/>
        <v>0</v>
      </c>
      <c r="V45" s="21">
        <f t="shared" si="28"/>
        <v>0</v>
      </c>
      <c r="W45" s="21">
        <f t="shared" si="28"/>
        <v>0</v>
      </c>
      <c r="X45" s="21">
        <f t="shared" si="28"/>
        <v>4</v>
      </c>
      <c r="Y45" s="21">
        <f>SUM(Y39:Y44)</f>
        <v>125</v>
      </c>
      <c r="Z45" s="21">
        <f t="shared" ref="Z45:AE45" si="29">SUM(Z39:Z44)</f>
        <v>50</v>
      </c>
      <c r="AA45" s="21">
        <f t="shared" si="29"/>
        <v>65</v>
      </c>
      <c r="AB45" s="21">
        <f t="shared" si="29"/>
        <v>10</v>
      </c>
      <c r="AC45" s="21">
        <f t="shared" si="29"/>
        <v>0</v>
      </c>
      <c r="AD45" s="21">
        <f t="shared" si="29"/>
        <v>225</v>
      </c>
      <c r="AE45" s="21">
        <f t="shared" si="29"/>
        <v>9</v>
      </c>
    </row>
    <row r="46" spans="1:31" s="228" customFormat="1" ht="26.25" customHeight="1" thickBot="1">
      <c r="A46" s="602" t="s">
        <v>93</v>
      </c>
      <c r="B46" s="603"/>
      <c r="C46" s="603"/>
      <c r="D46" s="603"/>
      <c r="E46" s="603"/>
      <c r="F46" s="604"/>
      <c r="G46" s="213">
        <f>G15+G20+G24+G29+G33+G37+G45</f>
        <v>160</v>
      </c>
      <c r="H46" s="213">
        <f>H15+H20+H24+H29+H33+H37+H45</f>
        <v>135</v>
      </c>
      <c r="I46" s="213">
        <f t="shared" ref="I46:N46" si="30">I15+I20+I24+I29+I33+I37+I45</f>
        <v>165</v>
      </c>
      <c r="J46" s="213">
        <f t="shared" si="30"/>
        <v>130</v>
      </c>
      <c r="K46" s="213">
        <f t="shared" si="30"/>
        <v>10</v>
      </c>
      <c r="L46" s="213">
        <f t="shared" si="30"/>
        <v>10</v>
      </c>
      <c r="M46" s="213">
        <f t="shared" si="30"/>
        <v>75</v>
      </c>
      <c r="N46" s="213">
        <f t="shared" si="30"/>
        <v>65</v>
      </c>
      <c r="O46" s="213">
        <f>O15+O20+O24+O29+O33+O37+O45</f>
        <v>31</v>
      </c>
      <c r="P46" s="213">
        <f t="shared" ref="P46:X46" si="31">P15+P20+P24+P29+P33+P37+P45</f>
        <v>165</v>
      </c>
      <c r="Q46" s="213">
        <f t="shared" si="31"/>
        <v>120</v>
      </c>
      <c r="R46" s="213">
        <f t="shared" si="31"/>
        <v>165</v>
      </c>
      <c r="S46" s="213">
        <f t="shared" si="31"/>
        <v>130</v>
      </c>
      <c r="T46" s="213">
        <f t="shared" si="31"/>
        <v>120</v>
      </c>
      <c r="U46" s="213">
        <f t="shared" si="31"/>
        <v>0</v>
      </c>
      <c r="V46" s="213">
        <f t="shared" si="31"/>
        <v>55</v>
      </c>
      <c r="W46" s="213">
        <f t="shared" si="31"/>
        <v>35</v>
      </c>
      <c r="X46" s="213">
        <f t="shared" si="31"/>
        <v>31</v>
      </c>
      <c r="Y46" s="213">
        <f>Y15+Y20+Y24+Y29+Y33+Y37+Y45</f>
        <v>915</v>
      </c>
      <c r="Z46" s="213">
        <f t="shared" ref="Z46:AE46" si="32">Z15+Z20+Z24+Z29+Z33+Z37+Z45</f>
        <v>325</v>
      </c>
      <c r="AA46" s="213">
        <f t="shared" si="32"/>
        <v>330</v>
      </c>
      <c r="AB46" s="213">
        <f t="shared" si="32"/>
        <v>130</v>
      </c>
      <c r="AC46" s="213">
        <f t="shared" si="32"/>
        <v>130</v>
      </c>
      <c r="AD46" s="213">
        <f t="shared" si="32"/>
        <v>1540</v>
      </c>
      <c r="AE46" s="213">
        <f t="shared" si="32"/>
        <v>62</v>
      </c>
    </row>
    <row r="47" spans="1:31" s="228" customFormat="1" ht="21">
      <c r="A47" s="423"/>
      <c r="B47" s="226"/>
      <c r="C47" s="227"/>
    </row>
    <row r="48" spans="1:31" s="228" customFormat="1" ht="18.75">
      <c r="A48" s="601" t="s">
        <v>197</v>
      </c>
      <c r="B48" s="601"/>
      <c r="C48" s="601"/>
      <c r="D48" s="601"/>
      <c r="E48" s="601"/>
      <c r="F48" s="601"/>
      <c r="G48" s="601"/>
      <c r="H48" s="601"/>
      <c r="I48" s="601"/>
      <c r="J48" s="601"/>
      <c r="K48" s="601"/>
      <c r="L48" s="601"/>
      <c r="M48" s="601"/>
      <c r="N48" s="601"/>
      <c r="O48" s="601"/>
      <c r="P48" s="601"/>
      <c r="Q48" s="601"/>
      <c r="R48" s="601"/>
      <c r="S48" s="601"/>
      <c r="T48" s="601"/>
      <c r="U48" s="601"/>
      <c r="V48" s="601"/>
      <c r="W48" s="601"/>
      <c r="X48" s="601"/>
      <c r="Y48" s="601"/>
      <c r="Z48" s="601"/>
      <c r="AA48" s="601"/>
      <c r="AB48" s="601"/>
      <c r="AC48" s="601"/>
      <c r="AD48" s="601"/>
      <c r="AE48" s="601"/>
    </row>
    <row r="49" spans="1:31" s="228" customFormat="1" ht="7.5" customHeight="1">
      <c r="A49" s="423"/>
    </row>
    <row r="50" spans="1:31" s="228" customFormat="1" ht="30" customHeight="1">
      <c r="A50" s="20" t="s">
        <v>198</v>
      </c>
      <c r="B50" s="367" t="s">
        <v>199</v>
      </c>
      <c r="C50" s="206" t="s">
        <v>200</v>
      </c>
      <c r="D50" s="466"/>
      <c r="E50" s="469">
        <v>3</v>
      </c>
      <c r="F50" s="469"/>
      <c r="G50" s="18"/>
      <c r="H50" s="18"/>
      <c r="I50" s="18">
        <v>25</v>
      </c>
      <c r="J50" s="18">
        <v>25</v>
      </c>
      <c r="K50" s="18"/>
      <c r="L50" s="18"/>
      <c r="M50" s="18"/>
      <c r="N50" s="18"/>
      <c r="O50" s="18">
        <v>2</v>
      </c>
      <c r="P50" s="19"/>
      <c r="Q50" s="19"/>
      <c r="R50" s="19"/>
      <c r="S50" s="19"/>
      <c r="T50" s="19"/>
      <c r="U50" s="19"/>
      <c r="V50" s="19"/>
      <c r="W50" s="19"/>
      <c r="X50" s="19"/>
      <c r="Y50" s="12">
        <f t="shared" ref="Y50:Y67" si="33">SUM(G50,I50,K50,M50,P50,R50,T50,V50)</f>
        <v>25</v>
      </c>
      <c r="Z50" s="12">
        <f>G50+P50</f>
        <v>0</v>
      </c>
      <c r="AA50" s="12">
        <f t="shared" ref="AA50:AA67" si="34">SUM(I50,R50)</f>
        <v>25</v>
      </c>
      <c r="AB50" s="12">
        <f t="shared" ref="AB50:AB67" si="35">SUM(K50,T50)</f>
        <v>0</v>
      </c>
      <c r="AC50" s="12">
        <f t="shared" ref="AC50:AC67" si="36">SUM(M50,V50)</f>
        <v>0</v>
      </c>
      <c r="AD50" s="12">
        <f t="shared" ref="AD50:AD67" si="37">SUM(G50:N50,P50:W50)</f>
        <v>50</v>
      </c>
      <c r="AE50" s="12">
        <f t="shared" ref="AE50:AE67" si="38">SUM(O50,X50)</f>
        <v>2</v>
      </c>
    </row>
    <row r="51" spans="1:31" s="228" customFormat="1" ht="24" customHeight="1">
      <c r="A51" s="20" t="s">
        <v>201</v>
      </c>
      <c r="B51" s="367" t="s">
        <v>202</v>
      </c>
      <c r="C51" s="206" t="s">
        <v>203</v>
      </c>
      <c r="D51" s="466"/>
      <c r="E51" s="469">
        <v>3</v>
      </c>
      <c r="F51" s="469"/>
      <c r="G51" s="18">
        <v>15</v>
      </c>
      <c r="H51" s="18">
        <v>10</v>
      </c>
      <c r="I51" s="18"/>
      <c r="J51" s="18"/>
      <c r="K51" s="18"/>
      <c r="L51" s="18"/>
      <c r="M51" s="18"/>
      <c r="N51" s="18"/>
      <c r="O51" s="18">
        <v>1</v>
      </c>
      <c r="P51" s="19"/>
      <c r="Q51" s="19"/>
      <c r="R51" s="19"/>
      <c r="S51" s="19"/>
      <c r="T51" s="19"/>
      <c r="U51" s="19"/>
      <c r="V51" s="19"/>
      <c r="W51" s="19"/>
      <c r="X51" s="19"/>
      <c r="Y51" s="12">
        <f t="shared" si="33"/>
        <v>15</v>
      </c>
      <c r="Z51" s="12">
        <f t="shared" ref="Z51:Z67" si="39">G51+P51</f>
        <v>15</v>
      </c>
      <c r="AA51" s="12">
        <f t="shared" si="34"/>
        <v>0</v>
      </c>
      <c r="AB51" s="12">
        <f t="shared" si="35"/>
        <v>0</v>
      </c>
      <c r="AC51" s="12">
        <f t="shared" si="36"/>
        <v>0</v>
      </c>
      <c r="AD51" s="12">
        <f t="shared" si="37"/>
        <v>25</v>
      </c>
      <c r="AE51" s="12">
        <f t="shared" si="38"/>
        <v>1</v>
      </c>
    </row>
    <row r="52" spans="1:31" s="228" customFormat="1" ht="33.75" customHeight="1">
      <c r="A52" s="20" t="s">
        <v>204</v>
      </c>
      <c r="B52" s="368" t="s">
        <v>205</v>
      </c>
      <c r="C52" s="206" t="s">
        <v>206</v>
      </c>
      <c r="D52" s="466"/>
      <c r="E52" s="469">
        <v>3</v>
      </c>
      <c r="F52" s="469"/>
      <c r="G52" s="18">
        <v>15</v>
      </c>
      <c r="H52" s="18">
        <v>10</v>
      </c>
      <c r="I52" s="18"/>
      <c r="J52" s="18"/>
      <c r="K52" s="18"/>
      <c r="L52" s="18"/>
      <c r="M52" s="18"/>
      <c r="N52" s="18"/>
      <c r="O52" s="18">
        <v>1</v>
      </c>
      <c r="P52" s="19"/>
      <c r="Q52" s="19"/>
      <c r="R52" s="19"/>
      <c r="S52" s="19"/>
      <c r="T52" s="19"/>
      <c r="U52" s="19"/>
      <c r="V52" s="19"/>
      <c r="W52" s="19"/>
      <c r="X52" s="19"/>
      <c r="Y52" s="12">
        <f t="shared" ref="Y52" si="40">SUM(G52,I52,K52,M52,P52,R52,T52,V52)</f>
        <v>15</v>
      </c>
      <c r="Z52" s="12">
        <f t="shared" ref="Z52" si="41">G52+P52</f>
        <v>15</v>
      </c>
      <c r="AA52" s="12">
        <f t="shared" ref="AA52" si="42">SUM(I52,R52)</f>
        <v>0</v>
      </c>
      <c r="AB52" s="12">
        <f t="shared" ref="AB52" si="43">SUM(K52,T52)</f>
        <v>0</v>
      </c>
      <c r="AC52" s="12">
        <f t="shared" ref="AC52" si="44">SUM(M52,V52)</f>
        <v>0</v>
      </c>
      <c r="AD52" s="12">
        <f t="shared" ref="AD52" si="45">SUM(G52:N52,P52:W52)</f>
        <v>25</v>
      </c>
      <c r="AE52" s="12">
        <f t="shared" ref="AE52" si="46">SUM(O52,X52)</f>
        <v>1</v>
      </c>
    </row>
    <row r="53" spans="1:31" s="228" customFormat="1" ht="40.5" customHeight="1">
      <c r="A53" s="20" t="s">
        <v>207</v>
      </c>
      <c r="B53" s="367" t="str">
        <f>'[1]II rok'!$B$51</f>
        <v>Molekularne podstawy działania narządów zmysłów</v>
      </c>
      <c r="C53" s="206" t="s">
        <v>208</v>
      </c>
      <c r="D53" s="466"/>
      <c r="E53" s="469">
        <v>3</v>
      </c>
      <c r="F53" s="469"/>
      <c r="G53" s="18">
        <v>15</v>
      </c>
      <c r="H53" s="18">
        <v>10</v>
      </c>
      <c r="I53" s="18"/>
      <c r="J53" s="18"/>
      <c r="K53" s="18"/>
      <c r="L53" s="18"/>
      <c r="M53" s="18"/>
      <c r="N53" s="18"/>
      <c r="O53" s="18">
        <v>1</v>
      </c>
      <c r="P53" s="19"/>
      <c r="Q53" s="19"/>
      <c r="R53" s="19"/>
      <c r="S53" s="19"/>
      <c r="T53" s="19"/>
      <c r="U53" s="19"/>
      <c r="V53" s="19"/>
      <c r="W53" s="19"/>
      <c r="X53" s="19"/>
      <c r="Y53" s="12">
        <f>SUM(G53,I53,K53,M53,P53,R53,T53,V53)</f>
        <v>15</v>
      </c>
      <c r="Z53" s="12">
        <f>G53+P53</f>
        <v>15</v>
      </c>
      <c r="AA53" s="12">
        <f t="shared" si="34"/>
        <v>0</v>
      </c>
      <c r="AB53" s="12">
        <f>SUM(K53,T53)</f>
        <v>0</v>
      </c>
      <c r="AC53" s="12">
        <f t="shared" si="36"/>
        <v>0</v>
      </c>
      <c r="AD53" s="12">
        <f>SUM(G53:N53,P53:W53)</f>
        <v>25</v>
      </c>
      <c r="AE53" s="12">
        <f t="shared" si="38"/>
        <v>1</v>
      </c>
    </row>
    <row r="54" spans="1:31" s="228" customFormat="1" ht="30" customHeight="1">
      <c r="A54" s="20" t="s">
        <v>209</v>
      </c>
      <c r="B54" s="333" t="s">
        <v>210</v>
      </c>
      <c r="C54" s="206" t="s">
        <v>211</v>
      </c>
      <c r="D54" s="466"/>
      <c r="E54" s="469">
        <v>3</v>
      </c>
      <c r="F54" s="469"/>
      <c r="G54" s="18"/>
      <c r="H54" s="18"/>
      <c r="I54" s="18">
        <v>25</v>
      </c>
      <c r="J54" s="18">
        <v>25</v>
      </c>
      <c r="K54" s="18"/>
      <c r="L54" s="18"/>
      <c r="M54" s="18"/>
      <c r="N54" s="18"/>
      <c r="O54" s="18">
        <v>2</v>
      </c>
      <c r="P54" s="19"/>
      <c r="Q54" s="19"/>
      <c r="R54" s="19"/>
      <c r="S54" s="19"/>
      <c r="T54" s="19"/>
      <c r="U54" s="19"/>
      <c r="V54" s="19"/>
      <c r="W54" s="19"/>
      <c r="X54" s="19"/>
      <c r="Y54" s="12">
        <f t="shared" ref="Y54:Y62" si="47">SUM(G54,I54,K54,M54,P54,R54,T54,V54)</f>
        <v>25</v>
      </c>
      <c r="Z54" s="12">
        <f t="shared" ref="Z54" si="48">G54+P54</f>
        <v>0</v>
      </c>
      <c r="AA54" s="12">
        <f t="shared" ref="AA54:AA62" si="49">SUM(I54,R54)</f>
        <v>25</v>
      </c>
      <c r="AB54" s="12">
        <f t="shared" ref="AB54:AB62" si="50">SUM(K54,T54)</f>
        <v>0</v>
      </c>
      <c r="AC54" s="12">
        <f t="shared" ref="AC54:AC62" si="51">SUM(M54,V54)</f>
        <v>0</v>
      </c>
      <c r="AD54" s="12">
        <f t="shared" ref="AD54:AD62" si="52">SUM(G54:N54,P54:W54)</f>
        <v>50</v>
      </c>
      <c r="AE54" s="12">
        <f t="shared" ref="AE54:AE61" si="53">SUM(O54,X54)</f>
        <v>2</v>
      </c>
    </row>
    <row r="55" spans="1:31" s="228" customFormat="1" ht="30" customHeight="1">
      <c r="A55" s="20" t="s">
        <v>212</v>
      </c>
      <c r="B55" s="333" t="s">
        <v>213</v>
      </c>
      <c r="C55" s="206" t="s">
        <v>214</v>
      </c>
      <c r="D55" s="466"/>
      <c r="E55" s="469">
        <v>3</v>
      </c>
      <c r="F55" s="469"/>
      <c r="G55" s="18">
        <v>15</v>
      </c>
      <c r="H55" s="18">
        <v>10</v>
      </c>
      <c r="I55" s="18"/>
      <c r="J55" s="18"/>
      <c r="K55" s="18"/>
      <c r="L55" s="18"/>
      <c r="M55" s="18"/>
      <c r="N55" s="18"/>
      <c r="O55" s="18">
        <v>1</v>
      </c>
      <c r="P55" s="19"/>
      <c r="Q55" s="19"/>
      <c r="R55" s="19"/>
      <c r="S55" s="19"/>
      <c r="T55" s="19"/>
      <c r="U55" s="19"/>
      <c r="V55" s="19"/>
      <c r="W55" s="19"/>
      <c r="X55" s="19"/>
      <c r="Y55" s="12">
        <v>15</v>
      </c>
      <c r="Z55" s="12">
        <v>15</v>
      </c>
      <c r="AA55" s="12">
        <v>0</v>
      </c>
      <c r="AB55" s="12">
        <v>0</v>
      </c>
      <c r="AC55" s="12">
        <v>0</v>
      </c>
      <c r="AD55" s="12">
        <v>25</v>
      </c>
      <c r="AE55" s="12">
        <v>1</v>
      </c>
    </row>
    <row r="56" spans="1:31" s="228" customFormat="1" ht="30" customHeight="1">
      <c r="A56" s="20" t="s">
        <v>215</v>
      </c>
      <c r="B56" s="333" t="s">
        <v>216</v>
      </c>
      <c r="C56" s="206" t="s">
        <v>217</v>
      </c>
      <c r="D56" s="466"/>
      <c r="E56" s="469" t="s">
        <v>218</v>
      </c>
      <c r="F56" s="469"/>
      <c r="G56" s="18">
        <v>15</v>
      </c>
      <c r="H56" s="18">
        <v>10</v>
      </c>
      <c r="I56" s="18"/>
      <c r="J56" s="18"/>
      <c r="K56" s="18"/>
      <c r="L56" s="18"/>
      <c r="M56" s="18"/>
      <c r="N56" s="18"/>
      <c r="O56" s="18">
        <v>1</v>
      </c>
      <c r="P56" s="19"/>
      <c r="Q56" s="19"/>
      <c r="R56" s="19"/>
      <c r="S56" s="19"/>
      <c r="T56" s="19"/>
      <c r="U56" s="19"/>
      <c r="V56" s="19"/>
      <c r="W56" s="19"/>
      <c r="X56" s="19"/>
      <c r="Y56" s="12">
        <v>15</v>
      </c>
      <c r="Z56" s="12">
        <v>15</v>
      </c>
      <c r="AA56" s="12">
        <v>0</v>
      </c>
      <c r="AB56" s="12">
        <v>0</v>
      </c>
      <c r="AC56" s="12">
        <v>0</v>
      </c>
      <c r="AD56" s="12">
        <v>25</v>
      </c>
      <c r="AE56" s="12">
        <v>1</v>
      </c>
    </row>
    <row r="57" spans="1:31" s="4" customFormat="1" ht="30" customHeight="1">
      <c r="A57" s="445" t="s">
        <v>219</v>
      </c>
      <c r="B57" s="444" t="s">
        <v>220</v>
      </c>
      <c r="C57" s="285" t="s">
        <v>221</v>
      </c>
      <c r="D57" s="439"/>
      <c r="E57" s="440" t="s">
        <v>218</v>
      </c>
      <c r="F57" s="440"/>
      <c r="G57" s="441">
        <v>15</v>
      </c>
      <c r="H57" s="441">
        <v>10</v>
      </c>
      <c r="I57" s="441"/>
      <c r="J57" s="441"/>
      <c r="K57" s="441"/>
      <c r="L57" s="441"/>
      <c r="M57" s="441"/>
      <c r="N57" s="441"/>
      <c r="O57" s="441">
        <v>1</v>
      </c>
      <c r="P57" s="442"/>
      <c r="Q57" s="442"/>
      <c r="R57" s="442"/>
      <c r="S57" s="442"/>
      <c r="T57" s="442"/>
      <c r="U57" s="442"/>
      <c r="V57" s="442"/>
      <c r="W57" s="442"/>
      <c r="X57" s="442"/>
      <c r="Y57" s="308">
        <v>15</v>
      </c>
      <c r="Z57" s="308">
        <v>15</v>
      </c>
      <c r="AA57" s="308">
        <v>0</v>
      </c>
      <c r="AB57" s="308">
        <v>0</v>
      </c>
      <c r="AC57" s="308">
        <v>0</v>
      </c>
      <c r="AD57" s="308">
        <v>25</v>
      </c>
      <c r="AE57" s="308">
        <v>1</v>
      </c>
    </row>
    <row r="58" spans="1:31" s="4" customFormat="1" ht="30" customHeight="1">
      <c r="A58" s="445" t="s">
        <v>222</v>
      </c>
      <c r="B58" s="446" t="s">
        <v>223</v>
      </c>
      <c r="C58" s="285" t="s">
        <v>224</v>
      </c>
      <c r="D58" s="439"/>
      <c r="E58" s="440" t="s">
        <v>218</v>
      </c>
      <c r="F58" s="440"/>
      <c r="G58" s="441">
        <v>15</v>
      </c>
      <c r="H58" s="441">
        <v>10</v>
      </c>
      <c r="I58" s="441"/>
      <c r="J58" s="441"/>
      <c r="K58" s="441"/>
      <c r="L58" s="441"/>
      <c r="M58" s="441"/>
      <c r="N58" s="441"/>
      <c r="O58" s="441">
        <v>1</v>
      </c>
      <c r="P58" s="442"/>
      <c r="Q58" s="442"/>
      <c r="R58" s="442"/>
      <c r="S58" s="442"/>
      <c r="T58" s="442"/>
      <c r="U58" s="442"/>
      <c r="V58" s="442"/>
      <c r="W58" s="442"/>
      <c r="X58" s="442"/>
      <c r="Y58" s="308">
        <v>15</v>
      </c>
      <c r="Z58" s="308">
        <v>15</v>
      </c>
      <c r="AA58" s="308">
        <v>0</v>
      </c>
      <c r="AB58" s="308">
        <v>0</v>
      </c>
      <c r="AC58" s="308">
        <v>0</v>
      </c>
      <c r="AD58" s="308">
        <v>25</v>
      </c>
      <c r="AE58" s="308">
        <v>1</v>
      </c>
    </row>
    <row r="59" spans="1:31" s="228" customFormat="1" ht="30" customHeight="1">
      <c r="A59" s="20" t="s">
        <v>225</v>
      </c>
      <c r="B59" s="333" t="s">
        <v>226</v>
      </c>
      <c r="C59" s="206" t="s">
        <v>227</v>
      </c>
      <c r="D59" s="466"/>
      <c r="E59" s="469">
        <v>3</v>
      </c>
      <c r="F59" s="469"/>
      <c r="G59" s="18">
        <v>5</v>
      </c>
      <c r="H59" s="18"/>
      <c r="I59" s="18">
        <v>15</v>
      </c>
      <c r="J59" s="18">
        <v>10</v>
      </c>
      <c r="K59" s="18">
        <v>10</v>
      </c>
      <c r="L59" s="18">
        <v>10</v>
      </c>
      <c r="M59" s="18"/>
      <c r="N59" s="18"/>
      <c r="O59" s="18">
        <v>2</v>
      </c>
      <c r="P59" s="19"/>
      <c r="Q59" s="19"/>
      <c r="R59" s="19"/>
      <c r="S59" s="19"/>
      <c r="T59" s="19"/>
      <c r="U59" s="19"/>
      <c r="V59" s="19"/>
      <c r="W59" s="19"/>
      <c r="X59" s="19"/>
      <c r="Y59" s="12">
        <v>30</v>
      </c>
      <c r="Z59" s="12">
        <v>5</v>
      </c>
      <c r="AA59" s="12">
        <v>15</v>
      </c>
      <c r="AB59" s="12">
        <v>10</v>
      </c>
      <c r="AC59" s="12">
        <v>0</v>
      </c>
      <c r="AD59" s="12">
        <v>50</v>
      </c>
      <c r="AE59" s="12">
        <v>2</v>
      </c>
    </row>
    <row r="60" spans="1:31" s="228" customFormat="1" ht="30" customHeight="1">
      <c r="A60" s="20" t="s">
        <v>228</v>
      </c>
      <c r="B60" s="333" t="s">
        <v>229</v>
      </c>
      <c r="C60" s="206" t="s">
        <v>230</v>
      </c>
      <c r="D60" s="466"/>
      <c r="E60" s="469">
        <v>3</v>
      </c>
      <c r="F60" s="469"/>
      <c r="G60" s="18">
        <v>5</v>
      </c>
      <c r="H60" s="18"/>
      <c r="I60" s="18">
        <v>15</v>
      </c>
      <c r="J60" s="18">
        <v>10</v>
      </c>
      <c r="K60" s="18">
        <v>10</v>
      </c>
      <c r="L60" s="18">
        <v>10</v>
      </c>
      <c r="M60" s="18"/>
      <c r="N60" s="18"/>
      <c r="O60" s="18">
        <v>2</v>
      </c>
      <c r="P60" s="19"/>
      <c r="Q60" s="19"/>
      <c r="R60" s="19"/>
      <c r="S60" s="19"/>
      <c r="T60" s="19"/>
      <c r="U60" s="19"/>
      <c r="V60" s="19"/>
      <c r="W60" s="19"/>
      <c r="X60" s="19"/>
      <c r="Y60" s="12">
        <v>30</v>
      </c>
      <c r="Z60" s="12">
        <v>5</v>
      </c>
      <c r="AA60" s="12">
        <v>15</v>
      </c>
      <c r="AB60" s="12">
        <v>10</v>
      </c>
      <c r="AC60" s="12">
        <v>0</v>
      </c>
      <c r="AD60" s="12">
        <v>50</v>
      </c>
      <c r="AE60" s="12">
        <v>2</v>
      </c>
    </row>
    <row r="61" spans="1:31" s="228" customFormat="1" ht="30" customHeight="1">
      <c r="A61" s="20" t="s">
        <v>231</v>
      </c>
      <c r="B61" s="368" t="s">
        <v>232</v>
      </c>
      <c r="C61" s="369" t="s">
        <v>233</v>
      </c>
      <c r="D61" s="370"/>
      <c r="E61" s="371" t="s">
        <v>234</v>
      </c>
      <c r="F61" s="372"/>
      <c r="G61" s="18"/>
      <c r="H61" s="18"/>
      <c r="I61" s="18"/>
      <c r="J61" s="18"/>
      <c r="K61" s="18"/>
      <c r="L61" s="18"/>
      <c r="M61" s="18"/>
      <c r="N61" s="18"/>
      <c r="O61" s="18"/>
      <c r="P61" s="19"/>
      <c r="Q61" s="19"/>
      <c r="R61" s="19">
        <v>25</v>
      </c>
      <c r="S61" s="19">
        <v>25</v>
      </c>
      <c r="T61" s="19"/>
      <c r="U61" s="19"/>
      <c r="V61" s="19"/>
      <c r="W61" s="19"/>
      <c r="X61" s="19">
        <v>2</v>
      </c>
      <c r="Y61" s="12">
        <f t="shared" si="47"/>
        <v>25</v>
      </c>
      <c r="Z61" s="12">
        <f>G61+P61</f>
        <v>0</v>
      </c>
      <c r="AA61" s="12">
        <f t="shared" si="49"/>
        <v>25</v>
      </c>
      <c r="AB61" s="12">
        <f t="shared" si="50"/>
        <v>0</v>
      </c>
      <c r="AC61" s="12">
        <f t="shared" si="51"/>
        <v>0</v>
      </c>
      <c r="AD61" s="12">
        <f t="shared" si="52"/>
        <v>50</v>
      </c>
      <c r="AE61" s="12">
        <f t="shared" si="53"/>
        <v>2</v>
      </c>
    </row>
    <row r="62" spans="1:31" s="228" customFormat="1" ht="30" customHeight="1">
      <c r="A62" s="20" t="s">
        <v>235</v>
      </c>
      <c r="B62" s="333" t="s">
        <v>236</v>
      </c>
      <c r="C62" s="206" t="s">
        <v>237</v>
      </c>
      <c r="D62" s="466"/>
      <c r="E62" s="211" t="s">
        <v>234</v>
      </c>
      <c r="F62" s="469"/>
      <c r="G62" s="18"/>
      <c r="H62" s="18"/>
      <c r="I62" s="18"/>
      <c r="J62" s="18"/>
      <c r="K62" s="18"/>
      <c r="L62" s="18"/>
      <c r="M62" s="18"/>
      <c r="N62" s="18"/>
      <c r="O62" s="18"/>
      <c r="P62" s="19"/>
      <c r="Q62" s="19"/>
      <c r="R62" s="19">
        <v>25</v>
      </c>
      <c r="S62" s="19">
        <v>25</v>
      </c>
      <c r="T62" s="19"/>
      <c r="U62" s="19"/>
      <c r="V62" s="19"/>
      <c r="W62" s="19"/>
      <c r="X62" s="19">
        <v>2</v>
      </c>
      <c r="Y62" s="12">
        <f t="shared" si="47"/>
        <v>25</v>
      </c>
      <c r="Z62" s="12">
        <f t="shared" ref="Z62" si="54">G62+P62</f>
        <v>0</v>
      </c>
      <c r="AA62" s="12">
        <f t="shared" si="49"/>
        <v>25</v>
      </c>
      <c r="AB62" s="12">
        <f t="shared" si="50"/>
        <v>0</v>
      </c>
      <c r="AC62" s="12">
        <f t="shared" si="51"/>
        <v>0</v>
      </c>
      <c r="AD62" s="12">
        <f t="shared" si="52"/>
        <v>50</v>
      </c>
      <c r="AE62" s="12">
        <v>2</v>
      </c>
    </row>
    <row r="63" spans="1:31" s="4" customFormat="1" ht="30" customHeight="1">
      <c r="A63" s="445" t="s">
        <v>238</v>
      </c>
      <c r="B63" s="284" t="s">
        <v>239</v>
      </c>
      <c r="C63" s="285" t="s">
        <v>240</v>
      </c>
      <c r="D63" s="439"/>
      <c r="E63" s="438" t="s">
        <v>234</v>
      </c>
      <c r="F63" s="440"/>
      <c r="G63" s="441"/>
      <c r="H63" s="441"/>
      <c r="I63" s="441"/>
      <c r="J63" s="441"/>
      <c r="K63" s="441"/>
      <c r="L63" s="441"/>
      <c r="M63" s="441"/>
      <c r="N63" s="441"/>
      <c r="O63" s="441"/>
      <c r="P63" s="442"/>
      <c r="Q63" s="442"/>
      <c r="R63" s="442">
        <v>25</v>
      </c>
      <c r="S63" s="442">
        <v>25</v>
      </c>
      <c r="T63" s="442"/>
      <c r="U63" s="442"/>
      <c r="V63" s="442"/>
      <c r="W63" s="442"/>
      <c r="X63" s="442">
        <v>2</v>
      </c>
      <c r="Y63" s="308">
        <f t="shared" ref="Y63" si="55">SUM(G63,I63,K63,M63,P63,R63,T63,V63)</f>
        <v>25</v>
      </c>
      <c r="Z63" s="308">
        <f t="shared" ref="Z63" si="56">G63+P63</f>
        <v>0</v>
      </c>
      <c r="AA63" s="308">
        <f t="shared" ref="AA63" si="57">SUM(I63,R63)</f>
        <v>25</v>
      </c>
      <c r="AB63" s="308">
        <f t="shared" ref="AB63" si="58">SUM(K63,T63)</f>
        <v>0</v>
      </c>
      <c r="AC63" s="308">
        <f t="shared" ref="AC63" si="59">SUM(M63,V63)</f>
        <v>0</v>
      </c>
      <c r="AD63" s="308">
        <f t="shared" ref="AD63" si="60">SUM(G63:N63,P63:W63)</f>
        <v>50</v>
      </c>
      <c r="AE63" s="308">
        <v>2</v>
      </c>
    </row>
    <row r="64" spans="1:31" s="228" customFormat="1" ht="21.75" customHeight="1">
      <c r="A64" s="20" t="s">
        <v>241</v>
      </c>
      <c r="B64" s="367" t="s">
        <v>242</v>
      </c>
      <c r="C64" s="206" t="s">
        <v>243</v>
      </c>
      <c r="D64" s="466"/>
      <c r="E64" s="469">
        <v>4</v>
      </c>
      <c r="F64" s="469"/>
      <c r="G64" s="18"/>
      <c r="H64" s="18"/>
      <c r="I64" s="18"/>
      <c r="J64" s="18"/>
      <c r="K64" s="18"/>
      <c r="L64" s="18"/>
      <c r="M64" s="18"/>
      <c r="N64" s="18"/>
      <c r="O64" s="18"/>
      <c r="P64" s="19">
        <v>15</v>
      </c>
      <c r="Q64" s="19">
        <v>10</v>
      </c>
      <c r="R64" s="19"/>
      <c r="S64" s="19"/>
      <c r="T64" s="19"/>
      <c r="U64" s="19"/>
      <c r="V64" s="19"/>
      <c r="W64" s="19"/>
      <c r="X64" s="19">
        <v>1</v>
      </c>
      <c r="Y64" s="12">
        <f t="shared" si="33"/>
        <v>15</v>
      </c>
      <c r="Z64" s="12">
        <f t="shared" si="39"/>
        <v>15</v>
      </c>
      <c r="AA64" s="12">
        <f t="shared" si="34"/>
        <v>0</v>
      </c>
      <c r="AB64" s="12">
        <f t="shared" si="35"/>
        <v>0</v>
      </c>
      <c r="AC64" s="12">
        <f t="shared" si="36"/>
        <v>0</v>
      </c>
      <c r="AD64" s="12">
        <f t="shared" si="37"/>
        <v>25</v>
      </c>
      <c r="AE64" s="12">
        <f t="shared" si="38"/>
        <v>1</v>
      </c>
    </row>
    <row r="65" spans="1:31" s="228" customFormat="1" ht="21.75" customHeight="1">
      <c r="A65" s="20" t="s">
        <v>244</v>
      </c>
      <c r="B65" s="333" t="s">
        <v>245</v>
      </c>
      <c r="C65" s="206" t="s">
        <v>246</v>
      </c>
      <c r="D65" s="466"/>
      <c r="E65" s="469">
        <v>4</v>
      </c>
      <c r="F65" s="469"/>
      <c r="G65" s="18"/>
      <c r="H65" s="18"/>
      <c r="I65" s="18"/>
      <c r="J65" s="18"/>
      <c r="K65" s="18"/>
      <c r="L65" s="18"/>
      <c r="M65" s="18"/>
      <c r="N65" s="18"/>
      <c r="O65" s="18"/>
      <c r="P65" s="19">
        <v>15</v>
      </c>
      <c r="Q65" s="19">
        <v>10</v>
      </c>
      <c r="R65" s="19"/>
      <c r="S65" s="19"/>
      <c r="T65" s="19"/>
      <c r="U65" s="19"/>
      <c r="V65" s="19"/>
      <c r="W65" s="19"/>
      <c r="X65" s="19">
        <v>1</v>
      </c>
      <c r="Y65" s="12">
        <f t="shared" si="33"/>
        <v>15</v>
      </c>
      <c r="Z65" s="12">
        <f t="shared" si="39"/>
        <v>15</v>
      </c>
      <c r="AA65" s="12">
        <f t="shared" si="34"/>
        <v>0</v>
      </c>
      <c r="AB65" s="12">
        <f t="shared" si="35"/>
        <v>0</v>
      </c>
      <c r="AC65" s="12">
        <f t="shared" si="36"/>
        <v>0</v>
      </c>
      <c r="AD65" s="12">
        <f t="shared" si="37"/>
        <v>25</v>
      </c>
      <c r="AE65" s="12">
        <f t="shared" si="38"/>
        <v>1</v>
      </c>
    </row>
    <row r="66" spans="1:31" s="228" customFormat="1" ht="21" customHeight="1">
      <c r="A66" s="20" t="s">
        <v>247</v>
      </c>
      <c r="B66" s="333" t="s">
        <v>248</v>
      </c>
      <c r="C66" s="206" t="s">
        <v>249</v>
      </c>
      <c r="D66" s="466"/>
      <c r="E66" s="469">
        <v>4</v>
      </c>
      <c r="F66" s="469"/>
      <c r="G66" s="18"/>
      <c r="H66" s="18"/>
      <c r="I66" s="18"/>
      <c r="J66" s="18"/>
      <c r="K66" s="18"/>
      <c r="L66" s="18"/>
      <c r="M66" s="18"/>
      <c r="N66" s="18"/>
      <c r="O66" s="18"/>
      <c r="P66" s="19">
        <v>15</v>
      </c>
      <c r="Q66" s="19">
        <v>10</v>
      </c>
      <c r="R66" s="19"/>
      <c r="S66" s="19"/>
      <c r="T66" s="19"/>
      <c r="U66" s="19"/>
      <c r="V66" s="19"/>
      <c r="W66" s="19"/>
      <c r="X66" s="19">
        <v>1</v>
      </c>
      <c r="Y66" s="12">
        <f t="shared" si="33"/>
        <v>15</v>
      </c>
      <c r="Z66" s="12">
        <f t="shared" si="39"/>
        <v>15</v>
      </c>
      <c r="AA66" s="12">
        <f t="shared" si="34"/>
        <v>0</v>
      </c>
      <c r="AB66" s="12">
        <f t="shared" si="35"/>
        <v>0</v>
      </c>
      <c r="AC66" s="12">
        <f t="shared" si="36"/>
        <v>0</v>
      </c>
      <c r="AD66" s="12">
        <f t="shared" si="37"/>
        <v>25</v>
      </c>
      <c r="AE66" s="12">
        <f t="shared" si="38"/>
        <v>1</v>
      </c>
    </row>
    <row r="67" spans="1:31" s="228" customFormat="1" ht="29.25" customHeight="1">
      <c r="A67" s="20" t="s">
        <v>250</v>
      </c>
      <c r="B67" s="333" t="s">
        <v>251</v>
      </c>
      <c r="C67" s="206" t="s">
        <v>252</v>
      </c>
      <c r="D67" s="466"/>
      <c r="E67" s="211" t="s">
        <v>234</v>
      </c>
      <c r="F67" s="469"/>
      <c r="G67" s="18"/>
      <c r="H67" s="18"/>
      <c r="I67" s="18"/>
      <c r="J67" s="18"/>
      <c r="K67" s="18"/>
      <c r="L67" s="18"/>
      <c r="M67" s="18"/>
      <c r="N67" s="18"/>
      <c r="O67" s="18"/>
      <c r="P67" s="19">
        <v>15</v>
      </c>
      <c r="Q67" s="19">
        <v>10</v>
      </c>
      <c r="R67" s="19"/>
      <c r="S67" s="19"/>
      <c r="T67" s="19"/>
      <c r="U67" s="19"/>
      <c r="V67" s="19"/>
      <c r="W67" s="19"/>
      <c r="X67" s="19">
        <v>1</v>
      </c>
      <c r="Y67" s="12">
        <f t="shared" si="33"/>
        <v>15</v>
      </c>
      <c r="Z67" s="12">
        <f t="shared" si="39"/>
        <v>15</v>
      </c>
      <c r="AA67" s="12">
        <f t="shared" si="34"/>
        <v>0</v>
      </c>
      <c r="AB67" s="12">
        <f t="shared" si="35"/>
        <v>0</v>
      </c>
      <c r="AC67" s="12">
        <f t="shared" si="36"/>
        <v>0</v>
      </c>
      <c r="AD67" s="12">
        <f t="shared" si="37"/>
        <v>25</v>
      </c>
      <c r="AE67" s="12">
        <f t="shared" si="38"/>
        <v>1</v>
      </c>
    </row>
    <row r="68" spans="1:31" s="228" customFormat="1" ht="14.25" customHeight="1">
      <c r="A68" s="424"/>
      <c r="B68" s="373"/>
      <c r="C68" s="374"/>
      <c r="D68" s="375"/>
      <c r="E68" s="376"/>
      <c r="F68" s="377"/>
      <c r="G68" s="377"/>
      <c r="H68" s="377"/>
      <c r="I68" s="377"/>
      <c r="J68" s="377"/>
      <c r="K68" s="377"/>
      <c r="L68" s="377"/>
      <c r="M68" s="377"/>
      <c r="N68" s="377"/>
      <c r="O68" s="377"/>
      <c r="P68" s="377"/>
      <c r="Q68" s="377"/>
      <c r="R68" s="377"/>
      <c r="S68" s="377"/>
      <c r="T68" s="377"/>
      <c r="U68" s="377"/>
      <c r="V68" s="377"/>
      <c r="W68" s="377"/>
      <c r="X68" s="377"/>
      <c r="Y68" s="378"/>
      <c r="Z68" s="377"/>
      <c r="AA68" s="377"/>
      <c r="AB68" s="377"/>
      <c r="AC68" s="377"/>
      <c r="AD68" s="377"/>
      <c r="AE68" s="377"/>
    </row>
    <row r="69" spans="1:31" s="228" customFormat="1" ht="14.25" customHeight="1">
      <c r="A69" s="424"/>
      <c r="B69" s="373"/>
      <c r="C69" s="374"/>
      <c r="D69" s="375"/>
      <c r="E69" s="376"/>
      <c r="F69" s="379"/>
      <c r="G69" s="376"/>
      <c r="H69" s="376"/>
      <c r="I69" s="376"/>
      <c r="J69" s="376"/>
      <c r="K69" s="376"/>
      <c r="L69" s="376"/>
      <c r="M69" s="376"/>
      <c r="N69" s="376"/>
      <c r="O69" s="376"/>
      <c r="P69" s="376"/>
      <c r="Q69" s="376"/>
      <c r="R69" s="376"/>
      <c r="S69" s="376"/>
      <c r="T69" s="376"/>
      <c r="U69" s="376"/>
      <c r="V69" s="376"/>
      <c r="W69" s="376"/>
      <c r="X69" s="376"/>
      <c r="Y69" s="376"/>
      <c r="Z69" s="377"/>
      <c r="AA69" s="377"/>
      <c r="AB69" s="377"/>
      <c r="AC69" s="377"/>
      <c r="AD69" s="377"/>
      <c r="AE69" s="377"/>
    </row>
    <row r="70" spans="1:31" s="228" customFormat="1" ht="15.75">
      <c r="A70" s="599" t="s">
        <v>253</v>
      </c>
      <c r="B70" s="600"/>
      <c r="C70" s="600"/>
      <c r="D70" s="600"/>
      <c r="E70" s="600"/>
      <c r="F70" s="600"/>
      <c r="G70" s="600"/>
      <c r="H70" s="600"/>
      <c r="I70" s="600"/>
      <c r="J70" s="600"/>
      <c r="K70" s="600"/>
      <c r="L70" s="600"/>
      <c r="M70" s="600"/>
      <c r="N70" s="600"/>
      <c r="O70" s="600"/>
      <c r="P70" s="600"/>
      <c r="Q70" s="600"/>
      <c r="R70" s="600"/>
      <c r="S70" s="600"/>
      <c r="T70" s="600"/>
      <c r="U70" s="600"/>
      <c r="V70" s="600"/>
      <c r="W70" s="600"/>
      <c r="X70" s="600"/>
      <c r="Y70" s="600"/>
      <c r="Z70" s="600"/>
      <c r="AA70" s="600"/>
      <c r="AB70" s="600"/>
      <c r="AC70" s="600"/>
      <c r="AD70" s="600"/>
      <c r="AE70" s="600"/>
    </row>
    <row r="71" spans="1:31" s="228" customFormat="1" ht="19.5" customHeight="1">
      <c r="A71" s="470" t="s">
        <v>254</v>
      </c>
      <c r="B71" s="380" t="s">
        <v>255</v>
      </c>
      <c r="C71" s="206" t="s">
        <v>256</v>
      </c>
      <c r="D71" s="466"/>
      <c r="E71" s="211" t="s">
        <v>257</v>
      </c>
      <c r="F71" s="317"/>
      <c r="G71" s="18"/>
      <c r="H71" s="18"/>
      <c r="I71" s="18">
        <v>30</v>
      </c>
      <c r="J71" s="18">
        <v>20</v>
      </c>
      <c r="K71" s="18"/>
      <c r="L71" s="18"/>
      <c r="M71" s="18"/>
      <c r="N71" s="18"/>
      <c r="O71" s="18">
        <v>2</v>
      </c>
      <c r="P71" s="377"/>
      <c r="Q71" s="377"/>
      <c r="R71" s="377"/>
      <c r="S71" s="377"/>
      <c r="T71" s="377"/>
      <c r="U71" s="377"/>
      <c r="V71" s="377"/>
      <c r="W71" s="377"/>
      <c r="X71" s="377"/>
      <c r="Y71" s="377"/>
      <c r="Z71" s="377"/>
      <c r="AA71" s="377"/>
      <c r="AB71" s="377"/>
      <c r="AC71" s="377"/>
      <c r="AD71" s="377"/>
      <c r="AE71" s="377"/>
    </row>
    <row r="72" spans="1:31" s="228" customFormat="1" ht="19.5" customHeight="1">
      <c r="A72" s="20" t="s">
        <v>258</v>
      </c>
      <c r="B72" s="381" t="s">
        <v>259</v>
      </c>
      <c r="C72" s="206" t="s">
        <v>260</v>
      </c>
      <c r="D72" s="466"/>
      <c r="E72" s="211" t="s">
        <v>257</v>
      </c>
      <c r="F72" s="469"/>
      <c r="G72" s="18"/>
      <c r="H72" s="18"/>
      <c r="I72" s="18">
        <v>30</v>
      </c>
      <c r="J72" s="18">
        <v>20</v>
      </c>
      <c r="K72" s="18"/>
      <c r="L72" s="18"/>
      <c r="M72" s="18"/>
      <c r="N72" s="18"/>
      <c r="O72" s="18">
        <v>2</v>
      </c>
      <c r="P72" s="377"/>
      <c r="Q72" s="377"/>
      <c r="R72" s="377"/>
      <c r="S72" s="377"/>
      <c r="T72" s="377"/>
      <c r="U72" s="377"/>
      <c r="V72" s="377"/>
      <c r="W72" s="377"/>
      <c r="X72" s="377"/>
      <c r="Y72" s="377"/>
      <c r="Z72" s="377"/>
      <c r="AA72" s="377"/>
      <c r="AB72" s="377"/>
      <c r="AC72" s="377"/>
      <c r="AD72" s="377"/>
      <c r="AE72" s="377"/>
    </row>
    <row r="73" spans="1:31" s="228" customFormat="1" ht="19.5" customHeight="1">
      <c r="A73" s="20" t="s">
        <v>261</v>
      </c>
      <c r="B73" s="381" t="s">
        <v>262</v>
      </c>
      <c r="C73" s="206" t="s">
        <v>263</v>
      </c>
      <c r="D73" s="466"/>
      <c r="E73" s="211" t="s">
        <v>257</v>
      </c>
      <c r="F73" s="469"/>
      <c r="G73" s="18"/>
      <c r="H73" s="18"/>
      <c r="I73" s="18">
        <v>30</v>
      </c>
      <c r="J73" s="18">
        <v>20</v>
      </c>
      <c r="K73" s="18"/>
      <c r="L73" s="18"/>
      <c r="M73" s="18"/>
      <c r="N73" s="18"/>
      <c r="O73" s="18">
        <v>2</v>
      </c>
      <c r="P73" s="377"/>
      <c r="Q73" s="377"/>
      <c r="R73" s="377"/>
      <c r="S73" s="377"/>
      <c r="T73" s="377"/>
      <c r="U73" s="377"/>
      <c r="V73" s="377"/>
      <c r="W73" s="377"/>
      <c r="X73" s="377"/>
      <c r="Y73" s="377"/>
      <c r="Z73" s="377"/>
      <c r="AA73" s="377"/>
      <c r="AB73" s="377"/>
      <c r="AC73" s="377"/>
      <c r="AD73" s="377"/>
      <c r="AE73" s="377"/>
    </row>
    <row r="74" spans="1:31" s="228" customFormat="1" ht="19.5" customHeight="1">
      <c r="A74" s="20" t="s">
        <v>264</v>
      </c>
      <c r="B74" s="381" t="s">
        <v>265</v>
      </c>
      <c r="C74" s="206" t="s">
        <v>266</v>
      </c>
      <c r="D74" s="466"/>
      <c r="E74" s="211" t="s">
        <v>257</v>
      </c>
      <c r="F74" s="469"/>
      <c r="G74" s="18"/>
      <c r="H74" s="18"/>
      <c r="I74" s="18">
        <v>30</v>
      </c>
      <c r="J74" s="18">
        <v>20</v>
      </c>
      <c r="K74" s="18"/>
      <c r="L74" s="18"/>
      <c r="M74" s="18"/>
      <c r="N74" s="18"/>
      <c r="O74" s="18">
        <v>2</v>
      </c>
      <c r="P74" s="377"/>
      <c r="Q74" s="377"/>
      <c r="R74" s="377"/>
      <c r="S74" s="377"/>
      <c r="T74" s="377"/>
      <c r="U74" s="377"/>
      <c r="V74" s="377"/>
      <c r="W74" s="377"/>
      <c r="X74" s="377"/>
      <c r="Y74" s="377"/>
      <c r="Z74" s="377"/>
      <c r="AA74" s="377"/>
      <c r="AB74" s="377"/>
      <c r="AC74" s="377"/>
      <c r="AD74" s="377"/>
      <c r="AE74" s="377"/>
    </row>
    <row r="75" spans="1:31" s="228" customFormat="1" ht="19.5" customHeight="1">
      <c r="A75" s="20" t="s">
        <v>267</v>
      </c>
      <c r="B75" s="381" t="s">
        <v>268</v>
      </c>
      <c r="C75" s="206" t="s">
        <v>269</v>
      </c>
      <c r="D75" s="382"/>
      <c r="E75" s="211" t="s">
        <v>257</v>
      </c>
      <c r="F75" s="382"/>
      <c r="G75" s="18"/>
      <c r="H75" s="18"/>
      <c r="I75" s="18">
        <v>30</v>
      </c>
      <c r="J75" s="18">
        <v>20</v>
      </c>
      <c r="K75" s="18"/>
      <c r="L75" s="18"/>
      <c r="M75" s="18"/>
      <c r="N75" s="18"/>
      <c r="O75" s="18">
        <v>2</v>
      </c>
    </row>
    <row r="76" spans="1:31" s="228" customFormat="1">
      <c r="A76" s="423"/>
    </row>
    <row r="77" spans="1:31" s="228" customFormat="1">
      <c r="A77" s="423"/>
    </row>
    <row r="78" spans="1:31" s="228" customFormat="1" ht="18.75">
      <c r="A78" s="423"/>
      <c r="B78" s="205" t="s">
        <v>117</v>
      </c>
      <c r="C78" s="205"/>
      <c r="D78" s="205"/>
      <c r="E78" s="205"/>
      <c r="F78" s="205"/>
      <c r="G78" s="205"/>
      <c r="H78" s="205"/>
      <c r="I78" s="205"/>
      <c r="J78" s="205"/>
    </row>
    <row r="79" spans="1:31" s="228" customFormat="1" ht="18.75">
      <c r="A79" s="423"/>
      <c r="B79" s="205" t="s">
        <v>270</v>
      </c>
      <c r="C79" s="205"/>
      <c r="D79" s="205"/>
      <c r="E79" s="205"/>
      <c r="F79" s="205"/>
      <c r="G79" s="205"/>
      <c r="H79" s="205"/>
      <c r="I79" s="205"/>
      <c r="J79" s="205"/>
    </row>
    <row r="80" spans="1:31" s="228" customFormat="1" ht="18.75">
      <c r="A80" s="423"/>
      <c r="B80" s="238" t="s">
        <v>271</v>
      </c>
      <c r="C80" s="238"/>
      <c r="D80" s="238"/>
      <c r="E80" s="238"/>
      <c r="F80" s="238"/>
      <c r="G80" s="238"/>
      <c r="H80" s="238"/>
      <c r="I80" s="205"/>
      <c r="J80" s="205"/>
    </row>
    <row r="81" spans="1:12" s="228" customFormat="1" ht="18.75">
      <c r="A81" s="423"/>
      <c r="B81" s="238" t="s">
        <v>272</v>
      </c>
      <c r="C81" s="238"/>
      <c r="D81" s="238"/>
      <c r="E81" s="238"/>
      <c r="F81" s="238"/>
      <c r="G81" s="238"/>
      <c r="H81" s="238"/>
      <c r="I81" s="205"/>
      <c r="J81" s="205"/>
    </row>
    <row r="82" spans="1:12" s="228" customFormat="1" ht="18.75">
      <c r="A82" s="423"/>
      <c r="B82" s="238" t="s">
        <v>273</v>
      </c>
      <c r="C82" s="238"/>
      <c r="D82" s="238"/>
      <c r="E82" s="238"/>
      <c r="F82" s="238"/>
      <c r="G82" s="238"/>
      <c r="H82" s="238"/>
      <c r="I82" s="205"/>
      <c r="J82" s="205"/>
    </row>
    <row r="83" spans="1:12" s="228" customFormat="1" ht="18.75">
      <c r="A83" s="423"/>
      <c r="B83" s="205" t="s">
        <v>274</v>
      </c>
    </row>
    <row r="84" spans="1:12" s="228" customFormat="1" ht="18.75">
      <c r="A84" s="423"/>
      <c r="B84" s="238" t="s">
        <v>275</v>
      </c>
    </row>
    <row r="85" spans="1:12" s="228" customFormat="1" ht="18.75">
      <c r="A85" s="423"/>
      <c r="B85" s="205" t="s">
        <v>276</v>
      </c>
    </row>
    <row r="86" spans="1:12" s="228" customFormat="1" ht="18.75">
      <c r="A86" s="423"/>
      <c r="B86" s="205" t="s">
        <v>277</v>
      </c>
    </row>
    <row r="87" spans="1:12" s="228" customFormat="1" ht="18.75">
      <c r="A87" s="423"/>
      <c r="B87" s="205" t="s">
        <v>278</v>
      </c>
    </row>
    <row r="88" spans="1:12" s="228" customFormat="1" ht="18.75">
      <c r="A88" s="423"/>
      <c r="B88" s="205" t="s">
        <v>279</v>
      </c>
    </row>
    <row r="89" spans="1:12" s="228" customFormat="1" ht="18.75">
      <c r="A89" s="423"/>
      <c r="B89" s="205" t="s">
        <v>280</v>
      </c>
      <c r="L89" s="228" t="s">
        <v>134</v>
      </c>
    </row>
    <row r="90" spans="1:12" s="228" customFormat="1" ht="18.75">
      <c r="A90" s="423"/>
      <c r="B90" s="205" t="s">
        <v>281</v>
      </c>
    </row>
    <row r="91" spans="1:12" s="228" customFormat="1" ht="18.75">
      <c r="A91" s="423"/>
      <c r="B91" s="205" t="s">
        <v>282</v>
      </c>
    </row>
    <row r="92" spans="1:12" s="228" customFormat="1" ht="18.75">
      <c r="A92" s="423"/>
      <c r="B92" s="238" t="s">
        <v>283</v>
      </c>
    </row>
    <row r="93" spans="1:12" ht="18.75">
      <c r="B93" s="238"/>
    </row>
    <row r="94" spans="1:12" ht="21">
      <c r="C94" s="215" t="s">
        <v>284</v>
      </c>
      <c r="D94" s="215"/>
      <c r="E94" s="215"/>
      <c r="F94" s="215"/>
      <c r="J94" s="226"/>
    </row>
  </sheetData>
  <mergeCells count="52">
    <mergeCell ref="B39:C39"/>
    <mergeCell ref="B40:C40"/>
    <mergeCell ref="A70:AE70"/>
    <mergeCell ref="A48:AE48"/>
    <mergeCell ref="A46:F46"/>
    <mergeCell ref="A45:F45"/>
    <mergeCell ref="B41:C41"/>
    <mergeCell ref="B44:C44"/>
    <mergeCell ref="B42:C42"/>
    <mergeCell ref="B43:C43"/>
    <mergeCell ref="A37:F37"/>
    <mergeCell ref="A35:A36"/>
    <mergeCell ref="B35:C36"/>
    <mergeCell ref="Z2:AG3"/>
    <mergeCell ref="A2:B2"/>
    <mergeCell ref="H2:P2"/>
    <mergeCell ref="A3:B3"/>
    <mergeCell ref="M8:N8"/>
    <mergeCell ref="G8:H8"/>
    <mergeCell ref="T8:U8"/>
    <mergeCell ref="R8:S8"/>
    <mergeCell ref="A33:F33"/>
    <mergeCell ref="A29:F29"/>
    <mergeCell ref="A20:F20"/>
    <mergeCell ref="A24:F24"/>
    <mergeCell ref="A21:AE21"/>
    <mergeCell ref="AC6:AC9"/>
    <mergeCell ref="V8:W8"/>
    <mergeCell ref="Y6:Y9"/>
    <mergeCell ref="AB6:AB9"/>
    <mergeCell ref="A15:F15"/>
    <mergeCell ref="O8:O9"/>
    <mergeCell ref="I8:J8"/>
    <mergeCell ref="K8:L8"/>
    <mergeCell ref="E8:E9"/>
    <mergeCell ref="F8:F9"/>
    <mergeCell ref="A1:AE1"/>
    <mergeCell ref="A5:F5"/>
    <mergeCell ref="G5:AE5"/>
    <mergeCell ref="A6:A9"/>
    <mergeCell ref="B6:B9"/>
    <mergeCell ref="C6:C9"/>
    <mergeCell ref="D6:F7"/>
    <mergeCell ref="AE6:AE9"/>
    <mergeCell ref="G7:O7"/>
    <mergeCell ref="P7:X7"/>
    <mergeCell ref="P8:Q8"/>
    <mergeCell ref="D8:D9"/>
    <mergeCell ref="X8:X9"/>
    <mergeCell ref="AD6:AD9"/>
    <mergeCell ref="Z6:Z9"/>
    <mergeCell ref="AA6:AA9"/>
  </mergeCells>
  <phoneticPr fontId="94" type="noConversion"/>
  <pageMargins left="0.23622047244094491" right="0.23622047244094491" top="0" bottom="0" header="0" footer="0"/>
  <pageSetup paperSize="9" scale="53" fitToHeight="0" orientation="landscape" r:id="rId1"/>
  <rowBreaks count="1" manualBreakCount="1">
    <brk id="46" max="3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76"/>
  <sheetViews>
    <sheetView zoomScale="60" zoomScaleNormal="60" zoomScaleSheetLayoutView="80" workbookViewId="0">
      <pane ySplit="9" topLeftCell="A10" activePane="bottomLeft" state="frozen"/>
      <selection pane="bottomLeft" activeCell="P14" sqref="A1:AF45"/>
    </sheetView>
  </sheetViews>
  <sheetFormatPr defaultRowHeight="15"/>
  <cols>
    <col min="1" max="1" width="7" style="228" customWidth="1"/>
    <col min="2" max="2" width="42.85546875" style="228" customWidth="1"/>
    <col min="3" max="3" width="27.140625" style="228" customWidth="1"/>
    <col min="4" max="4" width="7.85546875" style="228" customWidth="1"/>
    <col min="5" max="5" width="11.5703125" style="228" customWidth="1"/>
    <col min="6" max="6" width="7.85546875" style="228" customWidth="1"/>
    <col min="7" max="24" width="6.5703125" style="228" customWidth="1"/>
    <col min="25" max="25" width="9.85546875" style="228" customWidth="1"/>
    <col min="26" max="29" width="6.85546875" style="228" customWidth="1"/>
    <col min="30" max="30" width="10.85546875" style="228" customWidth="1"/>
    <col min="31" max="31" width="7.85546875" style="228" customWidth="1"/>
    <col min="32" max="32" width="12.140625" customWidth="1"/>
  </cols>
  <sheetData>
    <row r="1" spans="1:32" s="5" customFormat="1" ht="36" customHeight="1">
      <c r="A1" s="529" t="s">
        <v>0</v>
      </c>
      <c r="B1" s="530"/>
      <c r="C1" s="530"/>
      <c r="D1" s="530"/>
      <c r="E1" s="530"/>
      <c r="F1" s="530"/>
      <c r="G1" s="530"/>
      <c r="H1" s="530"/>
      <c r="I1" s="530"/>
      <c r="J1" s="530"/>
      <c r="K1" s="530"/>
      <c r="L1" s="530"/>
      <c r="M1" s="530"/>
      <c r="N1" s="530"/>
      <c r="O1" s="530"/>
      <c r="P1" s="530"/>
      <c r="Q1" s="530"/>
      <c r="R1" s="530"/>
      <c r="S1" s="530"/>
      <c r="T1" s="530"/>
      <c r="U1" s="530"/>
      <c r="V1" s="530"/>
      <c r="W1" s="530"/>
      <c r="X1" s="530"/>
      <c r="Y1" s="530"/>
      <c r="Z1" s="530"/>
      <c r="AA1" s="530"/>
      <c r="AB1" s="530"/>
      <c r="AC1" s="530"/>
      <c r="AD1" s="530"/>
      <c r="AE1" s="383"/>
      <c r="AF1" s="214"/>
    </row>
    <row r="2" spans="1:32" s="5" customFormat="1" ht="36" customHeight="1">
      <c r="A2" s="547" t="s">
        <v>1</v>
      </c>
      <c r="B2" s="548"/>
      <c r="C2" s="216" t="s">
        <v>2</v>
      </c>
      <c r="D2" s="214"/>
      <c r="E2" s="217"/>
      <c r="F2" s="217"/>
      <c r="G2" s="217"/>
      <c r="H2" s="523" t="s">
        <v>285</v>
      </c>
      <c r="I2" s="523"/>
      <c r="J2" s="523"/>
      <c r="K2" s="523"/>
      <c r="L2" s="523"/>
      <c r="M2" s="523"/>
      <c r="N2" s="523"/>
      <c r="O2" s="523"/>
      <c r="P2" s="523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4"/>
    </row>
    <row r="3" spans="1:32" s="5" customFormat="1" ht="36" customHeight="1">
      <c r="A3" s="563" t="s">
        <v>286</v>
      </c>
      <c r="B3" s="563"/>
      <c r="C3" s="219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591"/>
      <c r="Z3" s="591"/>
      <c r="AA3" s="591"/>
      <c r="AB3" s="591"/>
      <c r="AC3" s="591"/>
      <c r="AD3" s="591"/>
      <c r="AE3" s="591"/>
      <c r="AF3" s="591"/>
    </row>
    <row r="4" spans="1:32" s="5" customFormat="1" ht="20.25" customHeight="1">
      <c r="A4" s="610" t="s">
        <v>4</v>
      </c>
      <c r="B4" s="610"/>
      <c r="C4" s="610"/>
      <c r="D4" s="610"/>
      <c r="E4" s="610"/>
      <c r="F4" s="610"/>
      <c r="G4" s="610"/>
      <c r="H4" s="610"/>
      <c r="I4" s="610"/>
      <c r="J4" s="610"/>
      <c r="K4" s="610"/>
      <c r="L4" s="610"/>
      <c r="M4" s="610"/>
      <c r="N4" s="610"/>
      <c r="O4" s="610"/>
      <c r="P4" s="610"/>
      <c r="Q4" s="610"/>
      <c r="R4" s="610"/>
      <c r="S4" s="221"/>
      <c r="T4" s="221"/>
      <c r="U4" s="221"/>
      <c r="V4" s="221"/>
      <c r="W4" s="221"/>
      <c r="X4" s="221"/>
      <c r="Y4" s="591"/>
      <c r="Z4" s="591"/>
      <c r="AA4" s="591"/>
      <c r="AB4" s="591"/>
      <c r="AC4" s="591"/>
      <c r="AD4" s="591"/>
      <c r="AE4" s="591"/>
      <c r="AF4" s="591"/>
    </row>
    <row r="5" spans="1:32" ht="15" customHeight="1">
      <c r="A5" s="572"/>
      <c r="B5" s="573"/>
      <c r="C5" s="573"/>
      <c r="D5" s="573"/>
      <c r="E5" s="573"/>
      <c r="F5" s="574"/>
      <c r="G5" s="575" t="s">
        <v>140</v>
      </c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  <c r="S5" s="576"/>
      <c r="T5" s="576"/>
      <c r="U5" s="576"/>
      <c r="V5" s="576"/>
      <c r="W5" s="576"/>
      <c r="X5" s="576"/>
      <c r="Y5" s="576"/>
      <c r="Z5" s="576"/>
      <c r="AA5" s="576"/>
      <c r="AB5" s="576"/>
      <c r="AC5" s="576"/>
      <c r="AD5" s="576"/>
      <c r="AE5" s="577"/>
      <c r="AF5" s="228"/>
    </row>
    <row r="6" spans="1:32" ht="15" customHeight="1">
      <c r="A6" s="564" t="s">
        <v>6</v>
      </c>
      <c r="B6" s="558" t="s">
        <v>7</v>
      </c>
      <c r="C6" s="558" t="s">
        <v>8</v>
      </c>
      <c r="D6" s="580" t="s">
        <v>9</v>
      </c>
      <c r="E6" s="580"/>
      <c r="F6" s="580"/>
      <c r="G6" s="611" t="s">
        <v>287</v>
      </c>
      <c r="H6" s="612"/>
      <c r="I6" s="612"/>
      <c r="J6" s="612"/>
      <c r="K6" s="612"/>
      <c r="L6" s="612"/>
      <c r="M6" s="612"/>
      <c r="N6" s="612"/>
      <c r="O6" s="612"/>
      <c r="P6" s="612"/>
      <c r="Q6" s="612"/>
      <c r="R6" s="612"/>
      <c r="S6" s="612"/>
      <c r="T6" s="612"/>
      <c r="U6" s="612"/>
      <c r="V6" s="612"/>
      <c r="W6" s="612"/>
      <c r="X6" s="613"/>
      <c r="Y6" s="540" t="s">
        <v>11</v>
      </c>
      <c r="Z6" s="540" t="s">
        <v>12</v>
      </c>
      <c r="AA6" s="540" t="s">
        <v>13</v>
      </c>
      <c r="AB6" s="540" t="s">
        <v>14</v>
      </c>
      <c r="AC6" s="540" t="s">
        <v>15</v>
      </c>
      <c r="AD6" s="540" t="s">
        <v>16</v>
      </c>
      <c r="AE6" s="540" t="s">
        <v>17</v>
      </c>
      <c r="AF6" s="228"/>
    </row>
    <row r="7" spans="1:32" ht="18.75" customHeight="1">
      <c r="A7" s="564"/>
      <c r="B7" s="558"/>
      <c r="C7" s="558"/>
      <c r="D7" s="580"/>
      <c r="E7" s="580"/>
      <c r="F7" s="580"/>
      <c r="G7" s="543" t="s">
        <v>288</v>
      </c>
      <c r="H7" s="553"/>
      <c r="I7" s="553"/>
      <c r="J7" s="553"/>
      <c r="K7" s="553"/>
      <c r="L7" s="553"/>
      <c r="M7" s="553"/>
      <c r="N7" s="553"/>
      <c r="O7" s="544"/>
      <c r="P7" s="537" t="s">
        <v>289</v>
      </c>
      <c r="Q7" s="538"/>
      <c r="R7" s="538"/>
      <c r="S7" s="538"/>
      <c r="T7" s="538"/>
      <c r="U7" s="538"/>
      <c r="V7" s="538"/>
      <c r="W7" s="538"/>
      <c r="X7" s="539"/>
      <c r="Y7" s="541"/>
      <c r="Z7" s="541"/>
      <c r="AA7" s="541"/>
      <c r="AB7" s="541"/>
      <c r="AC7" s="541"/>
      <c r="AD7" s="541"/>
      <c r="AE7" s="541"/>
      <c r="AF7" s="228"/>
    </row>
    <row r="8" spans="1:32" ht="21.75" customHeight="1">
      <c r="A8" s="565"/>
      <c r="B8" s="556"/>
      <c r="C8" s="556"/>
      <c r="D8" s="556" t="s">
        <v>20</v>
      </c>
      <c r="E8" s="556" t="s">
        <v>21</v>
      </c>
      <c r="F8" s="556" t="s">
        <v>22</v>
      </c>
      <c r="G8" s="543" t="s">
        <v>23</v>
      </c>
      <c r="H8" s="544"/>
      <c r="I8" s="543" t="s">
        <v>24</v>
      </c>
      <c r="J8" s="544"/>
      <c r="K8" s="543" t="s">
        <v>290</v>
      </c>
      <c r="L8" s="544"/>
      <c r="M8" s="543" t="s">
        <v>26</v>
      </c>
      <c r="N8" s="544"/>
      <c r="O8" s="545" t="s">
        <v>27</v>
      </c>
      <c r="P8" s="608" t="s">
        <v>23</v>
      </c>
      <c r="Q8" s="609"/>
      <c r="R8" s="608" t="s">
        <v>24</v>
      </c>
      <c r="S8" s="609"/>
      <c r="T8" s="608" t="s">
        <v>290</v>
      </c>
      <c r="U8" s="609"/>
      <c r="V8" s="608" t="s">
        <v>26</v>
      </c>
      <c r="W8" s="609"/>
      <c r="X8" s="550" t="s">
        <v>27</v>
      </c>
      <c r="Y8" s="541"/>
      <c r="Z8" s="541"/>
      <c r="AA8" s="541"/>
      <c r="AB8" s="541"/>
      <c r="AC8" s="541"/>
      <c r="AD8" s="541"/>
      <c r="AE8" s="541"/>
      <c r="AF8" s="228"/>
    </row>
    <row r="9" spans="1:32" ht="45" customHeight="1">
      <c r="A9" s="564"/>
      <c r="B9" s="558"/>
      <c r="C9" s="558"/>
      <c r="D9" s="582"/>
      <c r="E9" s="582"/>
      <c r="F9" s="582"/>
      <c r="G9" s="349" t="s">
        <v>28</v>
      </c>
      <c r="H9" s="349" t="s">
        <v>29</v>
      </c>
      <c r="I9" s="349" t="s">
        <v>28</v>
      </c>
      <c r="J9" s="349" t="s">
        <v>29</v>
      </c>
      <c r="K9" s="349" t="s">
        <v>28</v>
      </c>
      <c r="L9" s="349" t="s">
        <v>29</v>
      </c>
      <c r="M9" s="349" t="s">
        <v>28</v>
      </c>
      <c r="N9" s="349" t="s">
        <v>29</v>
      </c>
      <c r="O9" s="584"/>
      <c r="P9" s="350" t="s">
        <v>28</v>
      </c>
      <c r="Q9" s="350" t="s">
        <v>29</v>
      </c>
      <c r="R9" s="350" t="s">
        <v>28</v>
      </c>
      <c r="S9" s="350" t="s">
        <v>29</v>
      </c>
      <c r="T9" s="350" t="s">
        <v>28</v>
      </c>
      <c r="U9" s="350" t="s">
        <v>29</v>
      </c>
      <c r="V9" s="350" t="s">
        <v>28</v>
      </c>
      <c r="W9" s="350" t="s">
        <v>29</v>
      </c>
      <c r="X9" s="583"/>
      <c r="Y9" s="581"/>
      <c r="Z9" s="581"/>
      <c r="AA9" s="581"/>
      <c r="AB9" s="581"/>
      <c r="AC9" s="581"/>
      <c r="AD9" s="581"/>
      <c r="AE9" s="581"/>
      <c r="AF9" s="228"/>
    </row>
    <row r="10" spans="1:32" ht="29.1" customHeight="1">
      <c r="A10" s="208" t="s">
        <v>157</v>
      </c>
      <c r="B10" s="209"/>
      <c r="C10" s="468"/>
      <c r="D10" s="209"/>
      <c r="E10" s="223"/>
      <c r="F10" s="209"/>
      <c r="G10" s="210"/>
      <c r="H10" s="210"/>
      <c r="I10" s="210"/>
      <c r="J10" s="210"/>
      <c r="K10" s="210"/>
      <c r="L10" s="210"/>
      <c r="M10" s="210"/>
      <c r="N10" s="210"/>
      <c r="O10" s="210"/>
      <c r="P10" s="210"/>
      <c r="Q10" s="210"/>
      <c r="R10" s="210"/>
      <c r="S10" s="210"/>
      <c r="T10" s="210"/>
      <c r="U10" s="210"/>
      <c r="V10" s="210"/>
      <c r="W10" s="210"/>
      <c r="X10" s="210"/>
      <c r="Y10" s="210"/>
      <c r="Z10" s="210"/>
      <c r="AA10" s="210"/>
      <c r="AB10" s="210"/>
      <c r="AC10" s="210"/>
      <c r="AD10" s="210"/>
      <c r="AE10" s="224"/>
      <c r="AF10" s="228"/>
    </row>
    <row r="11" spans="1:32" s="228" customFormat="1" ht="22.5" customHeight="1">
      <c r="A11" s="384">
        <v>3.4</v>
      </c>
      <c r="B11" s="316" t="s">
        <v>291</v>
      </c>
      <c r="C11" s="206" t="s">
        <v>292</v>
      </c>
      <c r="D11" s="466">
        <v>6</v>
      </c>
      <c r="E11" s="469" t="s">
        <v>293</v>
      </c>
      <c r="F11" s="469"/>
      <c r="G11" s="18">
        <v>20</v>
      </c>
      <c r="H11" s="18">
        <v>15</v>
      </c>
      <c r="I11" s="18">
        <v>45</v>
      </c>
      <c r="J11" s="18">
        <v>20</v>
      </c>
      <c r="K11" s="18"/>
      <c r="L11" s="18"/>
      <c r="M11" s="18"/>
      <c r="N11" s="18"/>
      <c r="O11" s="18">
        <v>4</v>
      </c>
      <c r="P11" s="19">
        <v>20</v>
      </c>
      <c r="Q11" s="19">
        <v>15</v>
      </c>
      <c r="R11" s="19">
        <v>45</v>
      </c>
      <c r="S11" s="19">
        <v>20</v>
      </c>
      <c r="T11" s="19"/>
      <c r="U11" s="19"/>
      <c r="V11" s="19"/>
      <c r="W11" s="19"/>
      <c r="X11" s="19">
        <v>4</v>
      </c>
      <c r="Y11" s="12">
        <f>SUM(Z11:AC11)</f>
        <v>130</v>
      </c>
      <c r="Z11" s="12">
        <f>G11+P11</f>
        <v>40</v>
      </c>
      <c r="AA11" s="12">
        <f>I11+R11</f>
        <v>90</v>
      </c>
      <c r="AB11" s="12">
        <f>SUM(K11,T11)</f>
        <v>0</v>
      </c>
      <c r="AC11" s="12">
        <f>SUM(M11,V11)</f>
        <v>0</v>
      </c>
      <c r="AD11" s="12">
        <f>SUM(G11:N11,P11:W11)</f>
        <v>200</v>
      </c>
      <c r="AE11" s="12">
        <v>8</v>
      </c>
    </row>
    <row r="12" spans="1:32" s="228" customFormat="1" ht="22.5" customHeight="1">
      <c r="A12" s="385">
        <v>3.5</v>
      </c>
      <c r="B12" s="316" t="s">
        <v>294</v>
      </c>
      <c r="C12" s="206" t="s">
        <v>295</v>
      </c>
      <c r="D12" s="466">
        <v>6</v>
      </c>
      <c r="E12" s="469" t="s">
        <v>293</v>
      </c>
      <c r="F12" s="469"/>
      <c r="G12" s="18">
        <v>20</v>
      </c>
      <c r="H12" s="18">
        <v>15</v>
      </c>
      <c r="I12" s="18">
        <v>40</v>
      </c>
      <c r="J12" s="18">
        <v>25</v>
      </c>
      <c r="K12" s="18"/>
      <c r="L12" s="18"/>
      <c r="M12" s="18"/>
      <c r="N12" s="18"/>
      <c r="O12" s="18">
        <v>4</v>
      </c>
      <c r="P12" s="19">
        <v>25</v>
      </c>
      <c r="Q12" s="19">
        <v>15</v>
      </c>
      <c r="R12" s="19">
        <v>40</v>
      </c>
      <c r="S12" s="19">
        <v>25</v>
      </c>
      <c r="T12" s="19"/>
      <c r="U12" s="19"/>
      <c r="V12" s="19"/>
      <c r="W12" s="19"/>
      <c r="X12" s="19">
        <v>4</v>
      </c>
      <c r="Y12" s="12">
        <f>SUM(Z12:AC12)</f>
        <v>125</v>
      </c>
      <c r="Z12" s="12">
        <f>SUM(G12,P12)</f>
        <v>45</v>
      </c>
      <c r="AA12" s="12">
        <f>SUM(I12,R12)</f>
        <v>80</v>
      </c>
      <c r="AB12" s="12">
        <f>SUM(K12,T12)</f>
        <v>0</v>
      </c>
      <c r="AC12" s="12">
        <f>SUM(M12,V12)</f>
        <v>0</v>
      </c>
      <c r="AD12" s="12">
        <f>SUM(G12:N12,P12:W12)</f>
        <v>205</v>
      </c>
      <c r="AE12" s="12">
        <v>8</v>
      </c>
    </row>
    <row r="13" spans="1:32" s="4" customFormat="1" ht="22.5" customHeight="1">
      <c r="A13" s="400" t="s">
        <v>164</v>
      </c>
      <c r="B13" s="316" t="s">
        <v>296</v>
      </c>
      <c r="C13" s="206" t="s">
        <v>297</v>
      </c>
      <c r="D13" s="469">
        <v>6</v>
      </c>
      <c r="E13" s="469">
        <v>6</v>
      </c>
      <c r="F13" s="469"/>
      <c r="G13" s="393"/>
      <c r="H13" s="393"/>
      <c r="I13" s="393"/>
      <c r="J13" s="393"/>
      <c r="K13" s="393"/>
      <c r="L13" s="393"/>
      <c r="M13" s="393"/>
      <c r="N13" s="393"/>
      <c r="O13" s="393"/>
      <c r="P13" s="357">
        <v>20</v>
      </c>
      <c r="Q13" s="357">
        <v>20</v>
      </c>
      <c r="R13" s="357">
        <v>20</v>
      </c>
      <c r="S13" s="357">
        <v>15</v>
      </c>
      <c r="T13" s="357"/>
      <c r="U13" s="357"/>
      <c r="V13" s="357"/>
      <c r="W13" s="357"/>
      <c r="X13" s="357">
        <v>3</v>
      </c>
      <c r="Y13" s="12">
        <f>SUM(Z13:AC13)</f>
        <v>40</v>
      </c>
      <c r="Z13" s="12">
        <f>SUM(G13,P13)</f>
        <v>20</v>
      </c>
      <c r="AA13" s="12">
        <f>SUM(I13,R13)</f>
        <v>20</v>
      </c>
      <c r="AB13" s="12">
        <f>SUM(K13,T13)</f>
        <v>0</v>
      </c>
      <c r="AC13" s="12">
        <f>SUM(M13,V13)</f>
        <v>0</v>
      </c>
      <c r="AD13" s="12">
        <f>SUM(G13:N13,P13:W13)</f>
        <v>75</v>
      </c>
      <c r="AE13" s="12">
        <f>SUM(O13,X13)</f>
        <v>3</v>
      </c>
      <c r="AF13" s="228"/>
    </row>
    <row r="14" spans="1:32" s="228" customFormat="1" ht="24.75" customHeight="1">
      <c r="A14" s="385">
        <v>3.7</v>
      </c>
      <c r="B14" s="10" t="s">
        <v>298</v>
      </c>
      <c r="C14" s="206" t="s">
        <v>299</v>
      </c>
      <c r="D14" s="466">
        <v>6</v>
      </c>
      <c r="E14" s="469" t="s">
        <v>293</v>
      </c>
      <c r="F14" s="469"/>
      <c r="G14" s="18">
        <v>20</v>
      </c>
      <c r="H14" s="18">
        <v>20</v>
      </c>
      <c r="I14" s="18">
        <v>20</v>
      </c>
      <c r="J14" s="18">
        <v>15</v>
      </c>
      <c r="K14" s="18"/>
      <c r="L14" s="18"/>
      <c r="M14" s="18"/>
      <c r="N14" s="18"/>
      <c r="O14" s="18">
        <v>3</v>
      </c>
      <c r="P14" s="19">
        <v>20</v>
      </c>
      <c r="Q14" s="19">
        <v>20</v>
      </c>
      <c r="R14" s="19">
        <v>20</v>
      </c>
      <c r="S14" s="19">
        <v>15</v>
      </c>
      <c r="T14" s="19"/>
      <c r="U14" s="19"/>
      <c r="V14" s="19"/>
      <c r="W14" s="19"/>
      <c r="X14" s="19">
        <v>3</v>
      </c>
      <c r="Y14" s="12">
        <f>SUM(Z14:AC14)</f>
        <v>80</v>
      </c>
      <c r="Z14" s="12">
        <f>SUM(G14,P14)</f>
        <v>40</v>
      </c>
      <c r="AA14" s="12">
        <f>SUM(I14,R14)</f>
        <v>40</v>
      </c>
      <c r="AB14" s="12">
        <f>SUM(K14,T14)</f>
        <v>0</v>
      </c>
      <c r="AC14" s="12">
        <f>SUM(M14,V14)</f>
        <v>0</v>
      </c>
      <c r="AD14" s="12">
        <f>SUM(G14:N14,P14:W14)</f>
        <v>150</v>
      </c>
      <c r="AE14" s="12">
        <f>SUM(O14,X14)</f>
        <v>6</v>
      </c>
    </row>
    <row r="15" spans="1:32" s="228" customFormat="1" ht="15.75">
      <c r="A15" s="560" t="s">
        <v>41</v>
      </c>
      <c r="B15" s="561"/>
      <c r="C15" s="561"/>
      <c r="D15" s="561"/>
      <c r="E15" s="561"/>
      <c r="F15" s="562"/>
      <c r="G15" s="21">
        <f>SUM(G11:G14)</f>
        <v>60</v>
      </c>
      <c r="H15" s="21">
        <f t="shared" ref="H15:X15" si="0">SUM(H11:H14)</f>
        <v>50</v>
      </c>
      <c r="I15" s="21">
        <f t="shared" si="0"/>
        <v>105</v>
      </c>
      <c r="J15" s="21">
        <f t="shared" si="0"/>
        <v>60</v>
      </c>
      <c r="K15" s="21">
        <f t="shared" si="0"/>
        <v>0</v>
      </c>
      <c r="L15" s="21">
        <f t="shared" si="0"/>
        <v>0</v>
      </c>
      <c r="M15" s="21">
        <f t="shared" si="0"/>
        <v>0</v>
      </c>
      <c r="N15" s="21">
        <f t="shared" si="0"/>
        <v>0</v>
      </c>
      <c r="O15" s="21">
        <f t="shared" si="0"/>
        <v>11</v>
      </c>
      <c r="P15" s="21">
        <f t="shared" si="0"/>
        <v>85</v>
      </c>
      <c r="Q15" s="21">
        <f t="shared" si="0"/>
        <v>70</v>
      </c>
      <c r="R15" s="21">
        <f t="shared" si="0"/>
        <v>125</v>
      </c>
      <c r="S15" s="21">
        <f t="shared" si="0"/>
        <v>75</v>
      </c>
      <c r="T15" s="21">
        <f t="shared" si="0"/>
        <v>0</v>
      </c>
      <c r="U15" s="21">
        <f t="shared" si="0"/>
        <v>0</v>
      </c>
      <c r="V15" s="21">
        <f t="shared" si="0"/>
        <v>0</v>
      </c>
      <c r="W15" s="21">
        <f t="shared" si="0"/>
        <v>0</v>
      </c>
      <c r="X15" s="21">
        <f t="shared" si="0"/>
        <v>14</v>
      </c>
      <c r="Y15" s="21">
        <f>SUM(Y11:Y14)</f>
        <v>375</v>
      </c>
      <c r="Z15" s="21">
        <f t="shared" ref="Z15" si="1">SUM(Z11:Z14)</f>
        <v>145</v>
      </c>
      <c r="AA15" s="21">
        <f t="shared" ref="AA15" si="2">SUM(AA11:AA14)</f>
        <v>230</v>
      </c>
      <c r="AB15" s="21">
        <f t="shared" ref="AB15" si="3">SUM(AB11:AB14)</f>
        <v>0</v>
      </c>
      <c r="AC15" s="21">
        <f t="shared" ref="AC15" si="4">SUM(AC11:AC14)</f>
        <v>0</v>
      </c>
      <c r="AD15" s="21">
        <f t="shared" ref="AD15" si="5">SUM(AD11:AD14)</f>
        <v>630</v>
      </c>
      <c r="AE15" s="21">
        <f t="shared" ref="AE15" si="6">SUM(AE11:AE14)</f>
        <v>25</v>
      </c>
    </row>
    <row r="16" spans="1:32" s="228" customFormat="1" ht="15" customHeight="1">
      <c r="A16" s="209" t="s">
        <v>300</v>
      </c>
      <c r="B16" s="209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209"/>
      <c r="AA16" s="209"/>
      <c r="AB16" s="209"/>
      <c r="AC16" s="209"/>
      <c r="AD16" s="209"/>
      <c r="AE16" s="209"/>
    </row>
    <row r="17" spans="1:43" s="443" customFormat="1" ht="24.75" customHeight="1">
      <c r="A17" s="211" t="s">
        <v>170</v>
      </c>
      <c r="B17" s="316" t="s">
        <v>301</v>
      </c>
      <c r="C17" s="206" t="s">
        <v>302</v>
      </c>
      <c r="D17" s="466"/>
      <c r="E17" s="469">
        <v>5</v>
      </c>
      <c r="F17" s="469"/>
      <c r="G17" s="12">
        <v>25</v>
      </c>
      <c r="H17" s="12">
        <v>25</v>
      </c>
      <c r="I17" s="12"/>
      <c r="J17" s="12"/>
      <c r="K17" s="12"/>
      <c r="L17" s="12"/>
      <c r="M17" s="12"/>
      <c r="N17" s="12"/>
      <c r="O17" s="12">
        <v>2</v>
      </c>
      <c r="P17" s="12"/>
      <c r="Q17" s="12"/>
      <c r="R17" s="12"/>
      <c r="S17" s="12"/>
      <c r="T17" s="12"/>
      <c r="U17" s="12"/>
      <c r="V17" s="12"/>
      <c r="W17" s="12"/>
      <c r="X17" s="12"/>
      <c r="Y17" s="12">
        <f>SUM(Z17:AC17)</f>
        <v>25</v>
      </c>
      <c r="Z17" s="12">
        <f t="shared" ref="Z17" si="7">G17+P17</f>
        <v>25</v>
      </c>
      <c r="AA17" s="12">
        <f t="shared" ref="AA17" si="8">I17+R17</f>
        <v>0</v>
      </c>
      <c r="AB17" s="12">
        <f t="shared" ref="AB17" si="9">K17+T17</f>
        <v>0</v>
      </c>
      <c r="AC17" s="12">
        <f t="shared" ref="AC17" si="10">M17+V17</f>
        <v>0</v>
      </c>
      <c r="AD17" s="12">
        <f t="shared" ref="AD17" si="11">SUM(G17:N17,P17:W17)</f>
        <v>50</v>
      </c>
      <c r="AE17" s="12">
        <f t="shared" ref="AE17" si="12">O17+X17</f>
        <v>2</v>
      </c>
      <c r="AF17" s="214"/>
    </row>
    <row r="18" spans="1:43" s="17" customFormat="1" ht="31.5">
      <c r="A18" s="20" t="s">
        <v>303</v>
      </c>
      <c r="B18" s="10" t="s">
        <v>304</v>
      </c>
      <c r="C18" s="206" t="s">
        <v>172</v>
      </c>
      <c r="E18" s="469">
        <v>5</v>
      </c>
      <c r="G18" s="18"/>
      <c r="H18" s="18"/>
      <c r="I18" s="18">
        <v>10</v>
      </c>
      <c r="J18" s="18">
        <v>10</v>
      </c>
      <c r="K18" s="18">
        <v>20</v>
      </c>
      <c r="L18" s="18">
        <v>10</v>
      </c>
      <c r="M18" s="18"/>
      <c r="N18" s="18"/>
      <c r="O18" s="18">
        <v>2</v>
      </c>
      <c r="P18" s="19"/>
      <c r="Q18" s="19"/>
      <c r="R18" s="19"/>
      <c r="S18" s="19"/>
      <c r="T18" s="19"/>
      <c r="U18" s="19"/>
      <c r="V18" s="19"/>
      <c r="W18" s="19"/>
      <c r="X18" s="19"/>
      <c r="Y18" s="12">
        <v>30</v>
      </c>
      <c r="Z18" s="12">
        <v>0</v>
      </c>
      <c r="AA18" s="12">
        <v>10</v>
      </c>
      <c r="AB18" s="12">
        <v>20</v>
      </c>
      <c r="AC18" s="12">
        <v>0</v>
      </c>
      <c r="AD18" s="12">
        <v>50</v>
      </c>
      <c r="AE18" s="12">
        <v>2</v>
      </c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</row>
    <row r="19" spans="1:43" s="228" customFormat="1" ht="15.75">
      <c r="A19" s="386"/>
      <c r="B19" s="386"/>
      <c r="C19" s="386"/>
      <c r="D19" s="386"/>
      <c r="E19" s="386"/>
      <c r="F19" s="386"/>
      <c r="G19" s="21">
        <f>SUM(G17:G18)</f>
        <v>25</v>
      </c>
      <c r="H19" s="21">
        <f t="shared" ref="H19:AB19" si="13">SUM(H17:H18)</f>
        <v>25</v>
      </c>
      <c r="I19" s="21">
        <f t="shared" si="13"/>
        <v>10</v>
      </c>
      <c r="J19" s="21">
        <f t="shared" si="13"/>
        <v>10</v>
      </c>
      <c r="K19" s="21">
        <f t="shared" si="13"/>
        <v>20</v>
      </c>
      <c r="L19" s="21">
        <f t="shared" si="13"/>
        <v>10</v>
      </c>
      <c r="M19" s="21">
        <f t="shared" si="13"/>
        <v>0</v>
      </c>
      <c r="N19" s="21">
        <f t="shared" si="13"/>
        <v>0</v>
      </c>
      <c r="O19" s="21">
        <f t="shared" si="13"/>
        <v>4</v>
      </c>
      <c r="P19" s="21">
        <f t="shared" si="13"/>
        <v>0</v>
      </c>
      <c r="Q19" s="21">
        <f t="shared" si="13"/>
        <v>0</v>
      </c>
      <c r="R19" s="21">
        <f t="shared" si="13"/>
        <v>0</v>
      </c>
      <c r="S19" s="21">
        <f t="shared" si="13"/>
        <v>0</v>
      </c>
      <c r="T19" s="21">
        <f t="shared" si="13"/>
        <v>0</v>
      </c>
      <c r="U19" s="21">
        <f t="shared" si="13"/>
        <v>0</v>
      </c>
      <c r="V19" s="21">
        <f t="shared" si="13"/>
        <v>0</v>
      </c>
      <c r="W19" s="21">
        <f t="shared" si="13"/>
        <v>0</v>
      </c>
      <c r="X19" s="21">
        <f t="shared" si="13"/>
        <v>0</v>
      </c>
      <c r="Y19" s="21">
        <f t="shared" si="13"/>
        <v>55</v>
      </c>
      <c r="Z19" s="21">
        <f t="shared" si="13"/>
        <v>25</v>
      </c>
      <c r="AA19" s="21">
        <f t="shared" si="13"/>
        <v>10</v>
      </c>
      <c r="AB19" s="21">
        <f t="shared" si="13"/>
        <v>20</v>
      </c>
      <c r="AC19" s="21">
        <f>SUM(AC17:AC18)</f>
        <v>0</v>
      </c>
      <c r="AD19" s="21">
        <f t="shared" ref="AD19" si="14">SUM(AD17:AD18)</f>
        <v>100</v>
      </c>
      <c r="AE19" s="21">
        <f t="shared" ref="AE19" si="15">SUM(AE17:AE18)</f>
        <v>4</v>
      </c>
    </row>
    <row r="20" spans="1:43" s="228" customFormat="1" ht="15.75">
      <c r="A20" s="208" t="s">
        <v>305</v>
      </c>
      <c r="B20" s="209"/>
      <c r="C20" s="468"/>
      <c r="D20" s="209"/>
      <c r="E20" s="223"/>
      <c r="F20" s="209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24"/>
    </row>
    <row r="21" spans="1:43" s="228" customFormat="1" ht="33.75" customHeight="1">
      <c r="A21" s="20" t="s">
        <v>306</v>
      </c>
      <c r="B21" s="9" t="s">
        <v>307</v>
      </c>
      <c r="C21" s="206" t="s">
        <v>299</v>
      </c>
      <c r="D21" s="466">
        <v>11</v>
      </c>
      <c r="E21" s="211" t="s">
        <v>308</v>
      </c>
      <c r="F21" s="469"/>
      <c r="G21" s="18">
        <v>15</v>
      </c>
      <c r="H21" s="18">
        <v>15</v>
      </c>
      <c r="I21" s="18">
        <v>10</v>
      </c>
      <c r="J21" s="18">
        <v>10</v>
      </c>
      <c r="K21" s="18">
        <v>25</v>
      </c>
      <c r="L21" s="18"/>
      <c r="M21" s="18"/>
      <c r="N21" s="18"/>
      <c r="O21" s="18">
        <v>3</v>
      </c>
      <c r="P21" s="19"/>
      <c r="Q21" s="19"/>
      <c r="R21" s="19"/>
      <c r="S21" s="19"/>
      <c r="T21" s="19"/>
      <c r="U21" s="19"/>
      <c r="V21" s="19"/>
      <c r="W21" s="19"/>
      <c r="X21" s="19"/>
      <c r="Y21" s="12">
        <f>SUM(Z21:AC21)</f>
        <v>50</v>
      </c>
      <c r="Z21" s="12">
        <f>SUM(G21,P21)</f>
        <v>15</v>
      </c>
      <c r="AA21" s="12">
        <f>SUM(I21,R21)</f>
        <v>10</v>
      </c>
      <c r="AB21" s="12">
        <f>SUM(K21,T21)</f>
        <v>25</v>
      </c>
      <c r="AC21" s="12">
        <f>SUM(M21,V21)</f>
        <v>0</v>
      </c>
      <c r="AD21" s="12">
        <f>SUM(G21:N21,P21:W21)</f>
        <v>75</v>
      </c>
      <c r="AE21" s="12">
        <f>SUM(O21,X21)</f>
        <v>3</v>
      </c>
    </row>
    <row r="22" spans="1:43" s="228" customFormat="1" ht="33.75" customHeight="1">
      <c r="A22" s="20" t="s">
        <v>309</v>
      </c>
      <c r="B22" s="9" t="s">
        <v>310</v>
      </c>
      <c r="C22" s="206" t="s">
        <v>311</v>
      </c>
      <c r="D22" s="466">
        <v>11</v>
      </c>
      <c r="E22" s="211" t="s">
        <v>312</v>
      </c>
      <c r="F22" s="469"/>
      <c r="G22" s="18"/>
      <c r="H22" s="18"/>
      <c r="I22" s="18"/>
      <c r="J22" s="18"/>
      <c r="K22" s="18"/>
      <c r="L22" s="18"/>
      <c r="M22" s="18"/>
      <c r="N22" s="18"/>
      <c r="O22" s="18"/>
      <c r="P22" s="19">
        <v>15</v>
      </c>
      <c r="Q22" s="19">
        <v>20</v>
      </c>
      <c r="R22" s="19">
        <v>10</v>
      </c>
      <c r="S22" s="19">
        <v>15</v>
      </c>
      <c r="T22" s="19">
        <v>15</v>
      </c>
      <c r="U22" s="19"/>
      <c r="V22" s="19"/>
      <c r="W22" s="19"/>
      <c r="X22" s="19">
        <v>3</v>
      </c>
      <c r="Y22" s="12">
        <f t="shared" ref="Y22:Y25" si="16">SUM(Z22:AC22)</f>
        <v>40</v>
      </c>
      <c r="Z22" s="12">
        <f>G22+P22</f>
        <v>15</v>
      </c>
      <c r="AA22" s="12">
        <f>I22+R22</f>
        <v>10</v>
      </c>
      <c r="AB22" s="12">
        <f>K22+T22</f>
        <v>15</v>
      </c>
      <c r="AC22" s="12">
        <f>M22+V22</f>
        <v>0</v>
      </c>
      <c r="AD22" s="12">
        <f>SUM(G22:N22,P22:W22)</f>
        <v>75</v>
      </c>
      <c r="AE22" s="12">
        <f>O22+X22</f>
        <v>3</v>
      </c>
    </row>
    <row r="23" spans="1:43" s="228" customFormat="1" ht="39" customHeight="1">
      <c r="A23" s="20" t="s">
        <v>313</v>
      </c>
      <c r="B23" s="9" t="s">
        <v>314</v>
      </c>
      <c r="C23" s="206" t="s">
        <v>311</v>
      </c>
      <c r="D23" s="466">
        <v>11</v>
      </c>
      <c r="E23" s="211" t="s">
        <v>315</v>
      </c>
      <c r="F23" s="469"/>
      <c r="G23" s="18">
        <v>15</v>
      </c>
      <c r="H23" s="18">
        <v>10</v>
      </c>
      <c r="I23" s="18">
        <v>15</v>
      </c>
      <c r="J23" s="18">
        <v>10</v>
      </c>
      <c r="K23" s="18">
        <v>25</v>
      </c>
      <c r="L23" s="18"/>
      <c r="M23" s="18"/>
      <c r="N23" s="18"/>
      <c r="O23" s="18">
        <v>3</v>
      </c>
      <c r="P23" s="19"/>
      <c r="Q23" s="19"/>
      <c r="R23" s="19"/>
      <c r="S23" s="19"/>
      <c r="T23" s="19"/>
      <c r="U23" s="19"/>
      <c r="V23" s="19"/>
      <c r="W23" s="19"/>
      <c r="X23" s="19"/>
      <c r="Y23" s="12">
        <f t="shared" si="16"/>
        <v>55</v>
      </c>
      <c r="Z23" s="12">
        <f>SUM(G23,P23)</f>
        <v>15</v>
      </c>
      <c r="AA23" s="12">
        <f>SUM(I23,R23)</f>
        <v>15</v>
      </c>
      <c r="AB23" s="12">
        <f>SUM(K23,T23)</f>
        <v>25</v>
      </c>
      <c r="AC23" s="12">
        <f>SUM(M23,V23)</f>
        <v>0</v>
      </c>
      <c r="AD23" s="12">
        <f>SUM(G23:N23,P23:W23)</f>
        <v>75</v>
      </c>
      <c r="AE23" s="12">
        <f>SUM(O23,X23)</f>
        <v>3</v>
      </c>
    </row>
    <row r="24" spans="1:43" s="228" customFormat="1" ht="31.5" customHeight="1">
      <c r="A24" s="20" t="s">
        <v>316</v>
      </c>
      <c r="B24" s="9" t="s">
        <v>317</v>
      </c>
      <c r="C24" s="206" t="s">
        <v>318</v>
      </c>
      <c r="D24" s="466">
        <v>6</v>
      </c>
      <c r="E24" s="469">
        <v>6</v>
      </c>
      <c r="F24" s="469"/>
      <c r="G24" s="18"/>
      <c r="H24" s="18"/>
      <c r="I24" s="18"/>
      <c r="J24" s="18"/>
      <c r="K24" s="18"/>
      <c r="L24" s="18"/>
      <c r="M24" s="18"/>
      <c r="N24" s="18"/>
      <c r="O24" s="18"/>
      <c r="P24" s="19">
        <v>15</v>
      </c>
      <c r="Q24" s="19">
        <v>20</v>
      </c>
      <c r="R24" s="19">
        <v>20</v>
      </c>
      <c r="S24" s="19">
        <v>20</v>
      </c>
      <c r="T24" s="19">
        <v>25</v>
      </c>
      <c r="U24" s="19"/>
      <c r="V24" s="19"/>
      <c r="W24" s="19"/>
      <c r="X24" s="19">
        <v>4</v>
      </c>
      <c r="Y24" s="12">
        <f t="shared" si="16"/>
        <v>60</v>
      </c>
      <c r="Z24" s="12">
        <f>SUM(G24,P24)</f>
        <v>15</v>
      </c>
      <c r="AA24" s="12">
        <f>SUM(I24,R24)</f>
        <v>20</v>
      </c>
      <c r="AB24" s="12">
        <f>SUM(K24,T24)</f>
        <v>25</v>
      </c>
      <c r="AC24" s="12">
        <f>SUM(M24,V24)</f>
        <v>0</v>
      </c>
      <c r="AD24" s="12">
        <f>SUM(G24:N24,P24:W24)</f>
        <v>100</v>
      </c>
      <c r="AE24" s="12">
        <f>SUM(O24,X24)</f>
        <v>4</v>
      </c>
    </row>
    <row r="25" spans="1:43" s="4" customFormat="1" ht="27.75" customHeight="1">
      <c r="A25" s="20" t="s">
        <v>319</v>
      </c>
      <c r="B25" s="9" t="s">
        <v>320</v>
      </c>
      <c r="C25" s="206" t="s">
        <v>321</v>
      </c>
      <c r="D25" s="466">
        <v>5</v>
      </c>
      <c r="E25" s="469">
        <v>5</v>
      </c>
      <c r="F25" s="469"/>
      <c r="G25" s="12">
        <v>10</v>
      </c>
      <c r="H25" s="12">
        <v>10</v>
      </c>
      <c r="I25" s="12">
        <v>30</v>
      </c>
      <c r="J25" s="12">
        <v>25</v>
      </c>
      <c r="K25" s="12"/>
      <c r="L25" s="12"/>
      <c r="M25" s="12"/>
      <c r="N25" s="12"/>
      <c r="O25" s="12">
        <v>3</v>
      </c>
      <c r="P25" s="12"/>
      <c r="Q25" s="12"/>
      <c r="R25" s="12"/>
      <c r="S25" s="12"/>
      <c r="T25" s="12"/>
      <c r="U25" s="12"/>
      <c r="V25" s="12"/>
      <c r="W25" s="12"/>
      <c r="X25" s="12"/>
      <c r="Y25" s="12">
        <f t="shared" si="16"/>
        <v>40</v>
      </c>
      <c r="Z25" s="12">
        <f>SUM(G25,P25)</f>
        <v>10</v>
      </c>
      <c r="AA25" s="12">
        <f>SUM(I25,R25)</f>
        <v>30</v>
      </c>
      <c r="AB25" s="12">
        <f>SUM(K25,T25)</f>
        <v>0</v>
      </c>
      <c r="AC25" s="12">
        <f>SUM(M25,V25)</f>
        <v>0</v>
      </c>
      <c r="AD25" s="12">
        <f>SUM(G25:N25,P25:W25)</f>
        <v>75</v>
      </c>
      <c r="AE25" s="12">
        <f>SUM(O25,X25)</f>
        <v>3</v>
      </c>
      <c r="AF25" s="228"/>
    </row>
    <row r="26" spans="1:43" s="228" customFormat="1" ht="15.75">
      <c r="A26" s="560" t="s">
        <v>41</v>
      </c>
      <c r="B26" s="561"/>
      <c r="C26" s="561"/>
      <c r="D26" s="561"/>
      <c r="E26" s="561"/>
      <c r="F26" s="562"/>
      <c r="G26" s="21">
        <f>SUM(G21:G25)</f>
        <v>40</v>
      </c>
      <c r="H26" s="21">
        <f t="shared" ref="H26:AE26" si="17">SUM(H21:H25)</f>
        <v>35</v>
      </c>
      <c r="I26" s="21">
        <f t="shared" si="17"/>
        <v>55</v>
      </c>
      <c r="J26" s="21">
        <f t="shared" si="17"/>
        <v>45</v>
      </c>
      <c r="K26" s="21">
        <f t="shared" si="17"/>
        <v>50</v>
      </c>
      <c r="L26" s="21">
        <f t="shared" si="17"/>
        <v>0</v>
      </c>
      <c r="M26" s="21">
        <f t="shared" si="17"/>
        <v>0</v>
      </c>
      <c r="N26" s="21">
        <f t="shared" si="17"/>
        <v>0</v>
      </c>
      <c r="O26" s="21">
        <f t="shared" si="17"/>
        <v>9</v>
      </c>
      <c r="P26" s="21">
        <f t="shared" si="17"/>
        <v>30</v>
      </c>
      <c r="Q26" s="21">
        <f t="shared" si="17"/>
        <v>40</v>
      </c>
      <c r="R26" s="21">
        <f t="shared" si="17"/>
        <v>30</v>
      </c>
      <c r="S26" s="21">
        <f t="shared" si="17"/>
        <v>35</v>
      </c>
      <c r="T26" s="21">
        <f t="shared" si="17"/>
        <v>40</v>
      </c>
      <c r="U26" s="21">
        <f t="shared" si="17"/>
        <v>0</v>
      </c>
      <c r="V26" s="21">
        <f t="shared" si="17"/>
        <v>0</v>
      </c>
      <c r="W26" s="21">
        <f t="shared" si="17"/>
        <v>0</v>
      </c>
      <c r="X26" s="21">
        <f t="shared" si="17"/>
        <v>7</v>
      </c>
      <c r="Y26" s="21">
        <f t="shared" si="17"/>
        <v>245</v>
      </c>
      <c r="Z26" s="21">
        <f t="shared" si="17"/>
        <v>70</v>
      </c>
      <c r="AA26" s="21">
        <f t="shared" si="17"/>
        <v>85</v>
      </c>
      <c r="AB26" s="21">
        <f t="shared" si="17"/>
        <v>90</v>
      </c>
      <c r="AC26" s="21">
        <f t="shared" si="17"/>
        <v>0</v>
      </c>
      <c r="AD26" s="21">
        <f t="shared" si="17"/>
        <v>400</v>
      </c>
      <c r="AE26" s="21">
        <f t="shared" si="17"/>
        <v>16</v>
      </c>
    </row>
    <row r="27" spans="1:43" s="228" customFormat="1" ht="15.75">
      <c r="A27" s="208" t="s">
        <v>322</v>
      </c>
      <c r="B27" s="209"/>
      <c r="C27" s="468"/>
      <c r="D27" s="209"/>
      <c r="E27" s="209"/>
      <c r="F27" s="209"/>
      <c r="G27" s="210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0"/>
      <c r="V27" s="210"/>
      <c r="W27" s="210"/>
      <c r="X27" s="210"/>
      <c r="Y27" s="210"/>
      <c r="Z27" s="210"/>
      <c r="AA27" s="210"/>
      <c r="AB27" s="210"/>
      <c r="AC27" s="210"/>
      <c r="AD27" s="210"/>
      <c r="AE27" s="224"/>
    </row>
    <row r="28" spans="1:43" s="228" customFormat="1" ht="30.75" customHeight="1">
      <c r="A28" s="17">
        <v>6.2</v>
      </c>
      <c r="B28" s="9" t="s">
        <v>323</v>
      </c>
      <c r="C28" s="206" t="s">
        <v>324</v>
      </c>
      <c r="D28" s="466">
        <v>12</v>
      </c>
      <c r="E28" s="211" t="s">
        <v>325</v>
      </c>
      <c r="F28" s="469"/>
      <c r="G28" s="18">
        <v>15</v>
      </c>
      <c r="H28" s="18">
        <v>10</v>
      </c>
      <c r="I28" s="18">
        <v>15</v>
      </c>
      <c r="J28" s="18">
        <v>10</v>
      </c>
      <c r="K28" s="18"/>
      <c r="L28" s="18"/>
      <c r="M28" s="18"/>
      <c r="N28" s="18"/>
      <c r="O28" s="18">
        <v>2</v>
      </c>
      <c r="P28" s="19">
        <v>20</v>
      </c>
      <c r="Q28" s="19">
        <v>20</v>
      </c>
      <c r="R28" s="19">
        <v>15</v>
      </c>
      <c r="S28" s="19">
        <v>20</v>
      </c>
      <c r="T28" s="19"/>
      <c r="U28" s="19"/>
      <c r="V28" s="19"/>
      <c r="W28" s="19"/>
      <c r="X28" s="19">
        <v>3</v>
      </c>
      <c r="Y28" s="12">
        <f>SUM(Z28:AC28)</f>
        <v>65</v>
      </c>
      <c r="Z28" s="12">
        <f>SUM(G28,P28)</f>
        <v>35</v>
      </c>
      <c r="AA28" s="12">
        <f>SUM(I28,R28)</f>
        <v>30</v>
      </c>
      <c r="AB28" s="12">
        <f>SUM(K28,T28)</f>
        <v>0</v>
      </c>
      <c r="AC28" s="12">
        <f>SUM(M28,V28)</f>
        <v>0</v>
      </c>
      <c r="AD28" s="12">
        <f>SUM(G28:N28,P28:W28)</f>
        <v>125</v>
      </c>
      <c r="AE28" s="12">
        <f>SUM(O28,X28)</f>
        <v>5</v>
      </c>
    </row>
    <row r="29" spans="1:43" s="228" customFormat="1" ht="15.75">
      <c r="A29" s="560" t="s">
        <v>41</v>
      </c>
      <c r="B29" s="561"/>
      <c r="C29" s="561"/>
      <c r="D29" s="561"/>
      <c r="E29" s="561"/>
      <c r="F29" s="562"/>
      <c r="G29" s="21">
        <f>SUM(G28:G28)</f>
        <v>15</v>
      </c>
      <c r="H29" s="21">
        <f t="shared" ref="H29:AE29" si="18">SUM(H28:H28)</f>
        <v>10</v>
      </c>
      <c r="I29" s="21">
        <f t="shared" si="18"/>
        <v>15</v>
      </c>
      <c r="J29" s="21">
        <f t="shared" si="18"/>
        <v>10</v>
      </c>
      <c r="K29" s="21">
        <f t="shared" si="18"/>
        <v>0</v>
      </c>
      <c r="L29" s="21">
        <f t="shared" si="18"/>
        <v>0</v>
      </c>
      <c r="M29" s="21">
        <f t="shared" si="18"/>
        <v>0</v>
      </c>
      <c r="N29" s="21">
        <f t="shared" si="18"/>
        <v>0</v>
      </c>
      <c r="O29" s="21">
        <f t="shared" si="18"/>
        <v>2</v>
      </c>
      <c r="P29" s="21">
        <f t="shared" si="18"/>
        <v>20</v>
      </c>
      <c r="Q29" s="21">
        <f t="shared" si="18"/>
        <v>20</v>
      </c>
      <c r="R29" s="21">
        <f t="shared" si="18"/>
        <v>15</v>
      </c>
      <c r="S29" s="21">
        <f t="shared" si="18"/>
        <v>20</v>
      </c>
      <c r="T29" s="21">
        <f t="shared" si="18"/>
        <v>0</v>
      </c>
      <c r="U29" s="21">
        <f t="shared" si="18"/>
        <v>0</v>
      </c>
      <c r="V29" s="21">
        <f t="shared" si="18"/>
        <v>0</v>
      </c>
      <c r="W29" s="21">
        <f t="shared" si="18"/>
        <v>0</v>
      </c>
      <c r="X29" s="21">
        <f t="shared" si="18"/>
        <v>3</v>
      </c>
      <c r="Y29" s="21">
        <f t="shared" si="18"/>
        <v>65</v>
      </c>
      <c r="Z29" s="21">
        <f t="shared" si="18"/>
        <v>35</v>
      </c>
      <c r="AA29" s="21">
        <f t="shared" si="18"/>
        <v>30</v>
      </c>
      <c r="AB29" s="21">
        <f t="shared" si="18"/>
        <v>0</v>
      </c>
      <c r="AC29" s="21">
        <f t="shared" si="18"/>
        <v>0</v>
      </c>
      <c r="AD29" s="21">
        <f t="shared" si="18"/>
        <v>125</v>
      </c>
      <c r="AE29" s="21">
        <f t="shared" si="18"/>
        <v>5</v>
      </c>
    </row>
    <row r="30" spans="1:43" s="228" customFormat="1" ht="15.75">
      <c r="A30" s="208" t="s">
        <v>63</v>
      </c>
      <c r="B30" s="209"/>
      <c r="C30" s="468"/>
      <c r="D30" s="209"/>
      <c r="E30" s="209"/>
      <c r="F30" s="209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24"/>
    </row>
    <row r="31" spans="1:43" s="228" customFormat="1" ht="25.5" customHeight="1">
      <c r="A31" s="17">
        <v>9.4</v>
      </c>
      <c r="B31" s="212" t="s">
        <v>310</v>
      </c>
      <c r="C31" s="206" t="s">
        <v>326</v>
      </c>
      <c r="D31" s="466"/>
      <c r="E31" s="469">
        <v>6</v>
      </c>
      <c r="F31" s="469"/>
      <c r="G31" s="18"/>
      <c r="H31" s="18"/>
      <c r="I31" s="18"/>
      <c r="J31" s="18"/>
      <c r="K31" s="18"/>
      <c r="L31" s="18"/>
      <c r="M31" s="18"/>
      <c r="N31" s="18"/>
      <c r="O31" s="18"/>
      <c r="P31" s="19"/>
      <c r="Q31" s="19"/>
      <c r="R31" s="19"/>
      <c r="S31" s="19"/>
      <c r="T31" s="19">
        <v>120</v>
      </c>
      <c r="U31" s="19"/>
      <c r="V31" s="19"/>
      <c r="W31" s="19"/>
      <c r="X31" s="19">
        <v>4</v>
      </c>
      <c r="Y31" s="12">
        <f>SUM(Z31:AC31)</f>
        <v>120</v>
      </c>
      <c r="Z31" s="12">
        <f>SUM(G31,P31)</f>
        <v>0</v>
      </c>
      <c r="AA31" s="12">
        <f>SUM(I31,R31)</f>
        <v>0</v>
      </c>
      <c r="AB31" s="12">
        <f>SUM(K31,T31)</f>
        <v>120</v>
      </c>
      <c r="AC31" s="12">
        <f>SUM(M31,V31)</f>
        <v>0</v>
      </c>
      <c r="AD31" s="12">
        <f>SUM(G31:N31,P31:W31)</f>
        <v>120</v>
      </c>
      <c r="AE31" s="12">
        <f>SUM(O31,X31)</f>
        <v>4</v>
      </c>
    </row>
    <row r="32" spans="1:43" s="228" customFormat="1" ht="15.75">
      <c r="A32" s="560" t="s">
        <v>41</v>
      </c>
      <c r="B32" s="561"/>
      <c r="C32" s="561"/>
      <c r="D32" s="561"/>
      <c r="E32" s="561"/>
      <c r="F32" s="562"/>
      <c r="G32" s="21">
        <f>SUM(G31:G31)</f>
        <v>0</v>
      </c>
      <c r="H32" s="21">
        <f t="shared" ref="H32:AD32" si="19">SUM(H31:H31)</f>
        <v>0</v>
      </c>
      <c r="I32" s="21">
        <f t="shared" si="19"/>
        <v>0</v>
      </c>
      <c r="J32" s="21">
        <f t="shared" si="19"/>
        <v>0</v>
      </c>
      <c r="K32" s="21">
        <f t="shared" si="19"/>
        <v>0</v>
      </c>
      <c r="L32" s="21">
        <f t="shared" si="19"/>
        <v>0</v>
      </c>
      <c r="M32" s="21">
        <f t="shared" si="19"/>
        <v>0</v>
      </c>
      <c r="N32" s="21">
        <f t="shared" si="19"/>
        <v>0</v>
      </c>
      <c r="O32" s="21">
        <f t="shared" si="19"/>
        <v>0</v>
      </c>
      <c r="P32" s="21">
        <f t="shared" si="19"/>
        <v>0</v>
      </c>
      <c r="Q32" s="21">
        <f t="shared" si="19"/>
        <v>0</v>
      </c>
      <c r="R32" s="21">
        <f t="shared" si="19"/>
        <v>0</v>
      </c>
      <c r="S32" s="21">
        <f t="shared" si="19"/>
        <v>0</v>
      </c>
      <c r="T32" s="21">
        <f t="shared" si="19"/>
        <v>120</v>
      </c>
      <c r="U32" s="21">
        <f t="shared" si="19"/>
        <v>0</v>
      </c>
      <c r="V32" s="21">
        <f t="shared" si="19"/>
        <v>0</v>
      </c>
      <c r="W32" s="21">
        <f t="shared" si="19"/>
        <v>0</v>
      </c>
      <c r="X32" s="21">
        <f t="shared" si="19"/>
        <v>4</v>
      </c>
      <c r="Y32" s="21">
        <f t="shared" si="19"/>
        <v>120</v>
      </c>
      <c r="Z32" s="21">
        <f t="shared" si="19"/>
        <v>0</v>
      </c>
      <c r="AA32" s="21">
        <f t="shared" si="19"/>
        <v>0</v>
      </c>
      <c r="AB32" s="21">
        <f t="shared" si="19"/>
        <v>120</v>
      </c>
      <c r="AC32" s="21">
        <f t="shared" si="19"/>
        <v>0</v>
      </c>
      <c r="AD32" s="21">
        <f t="shared" si="19"/>
        <v>120</v>
      </c>
      <c r="AE32" s="21">
        <f>SUM(AE31:AE31)</f>
        <v>4</v>
      </c>
    </row>
    <row r="33" spans="1:31" s="228" customFormat="1" ht="15.75" hidden="1">
      <c r="A33" s="208" t="s">
        <v>327</v>
      </c>
      <c r="B33" s="209"/>
      <c r="C33" s="468"/>
      <c r="D33" s="223"/>
      <c r="E33" s="223"/>
      <c r="F33" s="223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24"/>
    </row>
    <row r="34" spans="1:31" s="228" customFormat="1" ht="26.25" hidden="1" customHeight="1">
      <c r="A34" s="17">
        <v>11.3</v>
      </c>
      <c r="B34" s="6" t="s">
        <v>78</v>
      </c>
      <c r="C34" s="206" t="str">
        <f>"0912-7LEK-A"&amp;A34&amp;"-"&amp;UPPER(LEFT(B34,1))&amp;"F"</f>
        <v>0912-7LEK-A11,3-WF</v>
      </c>
      <c r="D34" s="466"/>
      <c r="E34" s="465"/>
      <c r="F34" s="211" t="s">
        <v>328</v>
      </c>
      <c r="G34" s="18"/>
      <c r="H34" s="18"/>
      <c r="I34" s="18">
        <v>0</v>
      </c>
      <c r="J34" s="18"/>
      <c r="K34" s="18"/>
      <c r="L34" s="18"/>
      <c r="M34" s="18"/>
      <c r="N34" s="18"/>
      <c r="O34" s="18">
        <v>0</v>
      </c>
      <c r="P34" s="19"/>
      <c r="Q34" s="19"/>
      <c r="R34" s="19">
        <v>0</v>
      </c>
      <c r="S34" s="19"/>
      <c r="T34" s="19"/>
      <c r="U34" s="19"/>
      <c r="V34" s="19"/>
      <c r="W34" s="19"/>
      <c r="X34" s="19">
        <v>0</v>
      </c>
      <c r="Y34" s="225">
        <f>SUM(Z34:AC34)</f>
        <v>0</v>
      </c>
      <c r="Z34" s="225">
        <f>SUM(G34,P34)</f>
        <v>0</v>
      </c>
      <c r="AA34" s="225">
        <f>SUM(I34,R34)</f>
        <v>0</v>
      </c>
      <c r="AB34" s="225">
        <f>SUM(K34,T34)</f>
        <v>0</v>
      </c>
      <c r="AC34" s="225">
        <f>SUM(M34,V34)</f>
        <v>0</v>
      </c>
      <c r="AD34" s="225">
        <f>SUM(G34:N34,P34:W34)</f>
        <v>0</v>
      </c>
      <c r="AE34" s="225">
        <f>SUM(O34,X34)</f>
        <v>0</v>
      </c>
    </row>
    <row r="35" spans="1:31" s="228" customFormat="1" ht="15.75" hidden="1">
      <c r="A35" s="560" t="s">
        <v>41</v>
      </c>
      <c r="B35" s="561"/>
      <c r="C35" s="561"/>
      <c r="D35" s="561"/>
      <c r="E35" s="561"/>
      <c r="F35" s="562"/>
      <c r="G35" s="21">
        <f t="shared" ref="G35:X35" si="20">SUM(G34:G34)</f>
        <v>0</v>
      </c>
      <c r="H35" s="21">
        <f t="shared" si="20"/>
        <v>0</v>
      </c>
      <c r="I35" s="21">
        <f t="shared" si="20"/>
        <v>0</v>
      </c>
      <c r="J35" s="21">
        <f t="shared" si="20"/>
        <v>0</v>
      </c>
      <c r="K35" s="21">
        <f t="shared" si="20"/>
        <v>0</v>
      </c>
      <c r="L35" s="21">
        <f t="shared" si="20"/>
        <v>0</v>
      </c>
      <c r="M35" s="21">
        <f t="shared" si="20"/>
        <v>0</v>
      </c>
      <c r="N35" s="21">
        <f t="shared" si="20"/>
        <v>0</v>
      </c>
      <c r="O35" s="21">
        <f t="shared" si="20"/>
        <v>0</v>
      </c>
      <c r="P35" s="21">
        <f t="shared" si="20"/>
        <v>0</v>
      </c>
      <c r="Q35" s="21">
        <f t="shared" si="20"/>
        <v>0</v>
      </c>
      <c r="R35" s="21">
        <f t="shared" si="20"/>
        <v>0</v>
      </c>
      <c r="S35" s="21">
        <f t="shared" si="20"/>
        <v>0</v>
      </c>
      <c r="T35" s="21">
        <f t="shared" si="20"/>
        <v>0</v>
      </c>
      <c r="U35" s="21">
        <f t="shared" si="20"/>
        <v>0</v>
      </c>
      <c r="V35" s="21">
        <f t="shared" si="20"/>
        <v>0</v>
      </c>
      <c r="W35" s="21">
        <f t="shared" si="20"/>
        <v>0</v>
      </c>
      <c r="X35" s="21">
        <f t="shared" si="20"/>
        <v>0</v>
      </c>
      <c r="Y35" s="21">
        <f t="shared" ref="Y35:AE35" si="21">SUM(Y34:Y34)</f>
        <v>0</v>
      </c>
      <c r="Z35" s="21">
        <f t="shared" si="21"/>
        <v>0</v>
      </c>
      <c r="AA35" s="21">
        <f t="shared" si="21"/>
        <v>0</v>
      </c>
      <c r="AB35" s="21">
        <f t="shared" si="21"/>
        <v>0</v>
      </c>
      <c r="AC35" s="21">
        <f t="shared" si="21"/>
        <v>0</v>
      </c>
      <c r="AD35" s="21">
        <f t="shared" si="21"/>
        <v>0</v>
      </c>
      <c r="AE35" s="21">
        <f t="shared" si="21"/>
        <v>0</v>
      </c>
    </row>
    <row r="36" spans="1:31" s="228" customFormat="1" ht="21.75" customHeight="1">
      <c r="A36" s="208" t="s">
        <v>329</v>
      </c>
      <c r="B36" s="209"/>
      <c r="C36" s="468"/>
      <c r="D36" s="209"/>
      <c r="E36" s="209"/>
      <c r="F36" s="209"/>
      <c r="G36" s="210"/>
      <c r="H36" s="210"/>
      <c r="I36" s="210"/>
      <c r="J36" s="210"/>
      <c r="K36" s="210"/>
      <c r="L36" s="210"/>
      <c r="M36" s="210"/>
      <c r="N36" s="210"/>
      <c r="O36" s="210"/>
      <c r="P36" s="210"/>
      <c r="Q36" s="210"/>
      <c r="R36" s="210"/>
      <c r="S36" s="210"/>
      <c r="T36" s="210"/>
      <c r="U36" s="210"/>
      <c r="V36" s="210"/>
      <c r="W36" s="210"/>
      <c r="X36" s="210"/>
      <c r="Y36" s="210"/>
      <c r="Z36" s="210"/>
      <c r="AA36" s="210"/>
      <c r="AB36" s="210"/>
      <c r="AC36" s="210"/>
      <c r="AD36" s="210"/>
      <c r="AE36" s="224"/>
    </row>
    <row r="37" spans="1:31" s="228" customFormat="1" ht="21" customHeight="1">
      <c r="A37" s="20" t="s">
        <v>198</v>
      </c>
      <c r="B37" s="620" t="s">
        <v>330</v>
      </c>
      <c r="C37" s="621"/>
      <c r="D37" s="466"/>
      <c r="E37" s="469">
        <v>5</v>
      </c>
      <c r="F37" s="469"/>
      <c r="G37" s="18"/>
      <c r="H37" s="18"/>
      <c r="I37" s="18">
        <v>20</v>
      </c>
      <c r="J37" s="18">
        <v>30</v>
      </c>
      <c r="K37" s="18"/>
      <c r="L37" s="18"/>
      <c r="M37" s="18"/>
      <c r="N37" s="18"/>
      <c r="O37" s="18">
        <v>2</v>
      </c>
      <c r="P37" s="19"/>
      <c r="Q37" s="19"/>
      <c r="R37" s="19"/>
      <c r="S37" s="19"/>
      <c r="T37" s="19"/>
      <c r="U37" s="19"/>
      <c r="V37" s="19"/>
      <c r="W37" s="19"/>
      <c r="X37" s="19"/>
      <c r="Y37" s="12">
        <f>SUM(Z37:AC37)</f>
        <v>20</v>
      </c>
      <c r="Z37" s="12">
        <f>SUM(G37,P37)</f>
        <v>0</v>
      </c>
      <c r="AA37" s="12">
        <f>SUM(I37,R37)</f>
        <v>20</v>
      </c>
      <c r="AB37" s="12">
        <v>0</v>
      </c>
      <c r="AC37" s="12">
        <f>SUM(M37,V37)</f>
        <v>0</v>
      </c>
      <c r="AD37" s="12">
        <f>SUM(G37:N37,P37:W37)</f>
        <v>50</v>
      </c>
      <c r="AE37" s="12">
        <f>SUM(O37,X37)</f>
        <v>2</v>
      </c>
    </row>
    <row r="38" spans="1:31" s="228" customFormat="1" ht="23.25" customHeight="1">
      <c r="A38" s="20" t="s">
        <v>201</v>
      </c>
      <c r="B38" s="620" t="s">
        <v>330</v>
      </c>
      <c r="C38" s="621"/>
      <c r="D38" s="466"/>
      <c r="E38" s="469">
        <v>5</v>
      </c>
      <c r="F38" s="469"/>
      <c r="G38" s="18">
        <v>15</v>
      </c>
      <c r="H38" s="18">
        <v>10</v>
      </c>
      <c r="I38" s="18"/>
      <c r="J38" s="18"/>
      <c r="K38" s="18"/>
      <c r="L38" s="18"/>
      <c r="M38" s="18"/>
      <c r="N38" s="18"/>
      <c r="O38" s="18">
        <v>1</v>
      </c>
      <c r="P38" s="19"/>
      <c r="Q38" s="19"/>
      <c r="R38" s="19"/>
      <c r="S38" s="19"/>
      <c r="T38" s="19"/>
      <c r="U38" s="19"/>
      <c r="V38" s="19"/>
      <c r="W38" s="19"/>
      <c r="X38" s="19"/>
      <c r="Y38" s="12">
        <f>SUM(Z38:AC38)</f>
        <v>15</v>
      </c>
      <c r="Z38" s="12">
        <f>SUM(G38,P38)</f>
        <v>15</v>
      </c>
      <c r="AA38" s="12">
        <f>SUM(I38,R38)</f>
        <v>0</v>
      </c>
      <c r="AB38" s="12">
        <f>SUM(K38,T38)</f>
        <v>0</v>
      </c>
      <c r="AC38" s="12">
        <f>SUM(M38,V38)</f>
        <v>0</v>
      </c>
      <c r="AD38" s="12">
        <f>SUM(G38:N38,P38:W38)</f>
        <v>25</v>
      </c>
      <c r="AE38" s="12">
        <f>SUM(O38,X38)</f>
        <v>1</v>
      </c>
    </row>
    <row r="39" spans="1:31" s="228" customFormat="1" ht="23.25" customHeight="1">
      <c r="A39" s="20" t="s">
        <v>204</v>
      </c>
      <c r="B39" s="620" t="s">
        <v>330</v>
      </c>
      <c r="C39" s="621"/>
      <c r="D39" s="466"/>
      <c r="E39" s="469">
        <v>5</v>
      </c>
      <c r="F39" s="469"/>
      <c r="G39" s="18">
        <v>15</v>
      </c>
      <c r="H39" s="18">
        <v>10</v>
      </c>
      <c r="I39" s="18"/>
      <c r="J39" s="18"/>
      <c r="K39" s="18"/>
      <c r="L39" s="18"/>
      <c r="M39" s="18"/>
      <c r="N39" s="18"/>
      <c r="O39" s="18">
        <v>1</v>
      </c>
      <c r="P39" s="19"/>
      <c r="Q39" s="19"/>
      <c r="R39" s="19"/>
      <c r="S39" s="19"/>
      <c r="T39" s="19"/>
      <c r="U39" s="19"/>
      <c r="V39" s="19"/>
      <c r="W39" s="19"/>
      <c r="X39" s="19"/>
      <c r="Y39" s="12">
        <v>15</v>
      </c>
      <c r="Z39" s="12">
        <v>15</v>
      </c>
      <c r="AA39" s="12">
        <v>0</v>
      </c>
      <c r="AB39" s="12">
        <v>0</v>
      </c>
      <c r="AC39" s="12">
        <v>0</v>
      </c>
      <c r="AD39" s="12">
        <v>25</v>
      </c>
      <c r="AE39" s="12">
        <v>1</v>
      </c>
    </row>
    <row r="40" spans="1:31" s="228" customFormat="1" ht="23.25" customHeight="1">
      <c r="A40" s="20" t="s">
        <v>209</v>
      </c>
      <c r="B40" s="620" t="s">
        <v>82</v>
      </c>
      <c r="C40" s="621"/>
      <c r="D40" s="466"/>
      <c r="E40" s="469">
        <v>6</v>
      </c>
      <c r="F40" s="469"/>
      <c r="G40" s="18"/>
      <c r="H40" s="18"/>
      <c r="I40" s="18"/>
      <c r="J40" s="18"/>
      <c r="K40" s="18"/>
      <c r="L40" s="18"/>
      <c r="M40" s="18"/>
      <c r="N40" s="18"/>
      <c r="O40" s="18"/>
      <c r="P40" s="19">
        <v>15</v>
      </c>
      <c r="Q40" s="19">
        <v>10</v>
      </c>
      <c r="R40" s="19"/>
      <c r="S40" s="19"/>
      <c r="T40" s="19"/>
      <c r="U40" s="19"/>
      <c r="V40" s="19"/>
      <c r="W40" s="19"/>
      <c r="X40" s="19">
        <v>1</v>
      </c>
      <c r="Y40" s="12">
        <f t="shared" ref="Y40:Y41" si="22">SUM(Z40:AC40)</f>
        <v>15</v>
      </c>
      <c r="Z40" s="12">
        <f t="shared" ref="Z40:Z41" si="23">SUM(G40,P40)</f>
        <v>15</v>
      </c>
      <c r="AA40" s="12">
        <f t="shared" ref="AA40:AA41" si="24">SUM(I40,R40)</f>
        <v>0</v>
      </c>
      <c r="AB40" s="12">
        <f t="shared" ref="AB40:AB41" si="25">SUM(K40,T40)</f>
        <v>0</v>
      </c>
      <c r="AC40" s="12">
        <f t="shared" ref="AC40:AC41" si="26">SUM(M40,V40)</f>
        <v>0</v>
      </c>
      <c r="AD40" s="12">
        <f t="shared" ref="AD40:AD41" si="27">SUM(G40:N40,P40:W40)</f>
        <v>25</v>
      </c>
      <c r="AE40" s="12">
        <f t="shared" ref="AE40:AE41" si="28">SUM(O40,X40)</f>
        <v>1</v>
      </c>
    </row>
    <row r="41" spans="1:31" s="228" customFormat="1" ht="23.25" customHeight="1">
      <c r="A41" s="20" t="s">
        <v>212</v>
      </c>
      <c r="B41" s="620" t="s">
        <v>82</v>
      </c>
      <c r="C41" s="621"/>
      <c r="D41" s="466"/>
      <c r="E41" s="469">
        <v>6</v>
      </c>
      <c r="F41" s="469"/>
      <c r="G41" s="18"/>
      <c r="H41" s="18"/>
      <c r="I41" s="18"/>
      <c r="J41" s="18"/>
      <c r="K41" s="18"/>
      <c r="L41" s="18"/>
      <c r="M41" s="18"/>
      <c r="N41" s="18"/>
      <c r="O41" s="18"/>
      <c r="P41" s="19">
        <v>15</v>
      </c>
      <c r="Q41" s="19">
        <v>10</v>
      </c>
      <c r="R41" s="19"/>
      <c r="S41" s="19"/>
      <c r="T41" s="19"/>
      <c r="U41" s="19"/>
      <c r="V41" s="19"/>
      <c r="W41" s="19"/>
      <c r="X41" s="19">
        <v>1</v>
      </c>
      <c r="Y41" s="12">
        <f t="shared" si="22"/>
        <v>15</v>
      </c>
      <c r="Z41" s="12">
        <f t="shared" si="23"/>
        <v>15</v>
      </c>
      <c r="AA41" s="12">
        <f t="shared" si="24"/>
        <v>0</v>
      </c>
      <c r="AB41" s="12">
        <f t="shared" si="25"/>
        <v>0</v>
      </c>
      <c r="AC41" s="12">
        <f t="shared" si="26"/>
        <v>0</v>
      </c>
      <c r="AD41" s="12">
        <f t="shared" si="27"/>
        <v>25</v>
      </c>
      <c r="AE41" s="12">
        <f t="shared" si="28"/>
        <v>1</v>
      </c>
    </row>
    <row r="42" spans="1:31" s="228" customFormat="1" ht="19.5" customHeight="1" thickBot="1">
      <c r="A42" s="617" t="s">
        <v>41</v>
      </c>
      <c r="B42" s="618"/>
      <c r="C42" s="618"/>
      <c r="D42" s="618"/>
      <c r="E42" s="618"/>
      <c r="F42" s="619"/>
      <c r="G42" s="21">
        <f t="shared" ref="G42:AE42" si="29">SUM(G37:G41)</f>
        <v>30</v>
      </c>
      <c r="H42" s="21">
        <f t="shared" si="29"/>
        <v>20</v>
      </c>
      <c r="I42" s="21">
        <f t="shared" si="29"/>
        <v>20</v>
      </c>
      <c r="J42" s="21">
        <f t="shared" si="29"/>
        <v>30</v>
      </c>
      <c r="K42" s="21">
        <f t="shared" si="29"/>
        <v>0</v>
      </c>
      <c r="L42" s="21">
        <f t="shared" si="29"/>
        <v>0</v>
      </c>
      <c r="M42" s="21">
        <f t="shared" si="29"/>
        <v>0</v>
      </c>
      <c r="N42" s="21">
        <f t="shared" si="29"/>
        <v>0</v>
      </c>
      <c r="O42" s="21">
        <f t="shared" si="29"/>
        <v>4</v>
      </c>
      <c r="P42" s="21">
        <f t="shared" si="29"/>
        <v>30</v>
      </c>
      <c r="Q42" s="21">
        <f t="shared" si="29"/>
        <v>20</v>
      </c>
      <c r="R42" s="21">
        <f t="shared" si="29"/>
        <v>0</v>
      </c>
      <c r="S42" s="21">
        <f t="shared" si="29"/>
        <v>0</v>
      </c>
      <c r="T42" s="21">
        <f t="shared" si="29"/>
        <v>0</v>
      </c>
      <c r="U42" s="21">
        <f t="shared" si="29"/>
        <v>0</v>
      </c>
      <c r="V42" s="21">
        <f t="shared" si="29"/>
        <v>0</v>
      </c>
      <c r="W42" s="21">
        <f t="shared" si="29"/>
        <v>0</v>
      </c>
      <c r="X42" s="21">
        <f t="shared" si="29"/>
        <v>2</v>
      </c>
      <c r="Y42" s="21">
        <f t="shared" si="29"/>
        <v>80</v>
      </c>
      <c r="Z42" s="21">
        <f t="shared" si="29"/>
        <v>60</v>
      </c>
      <c r="AA42" s="21">
        <f t="shared" si="29"/>
        <v>20</v>
      </c>
      <c r="AB42" s="21">
        <f t="shared" si="29"/>
        <v>0</v>
      </c>
      <c r="AC42" s="21">
        <f t="shared" si="29"/>
        <v>0</v>
      </c>
      <c r="AD42" s="21">
        <f t="shared" si="29"/>
        <v>150</v>
      </c>
      <c r="AE42" s="21">
        <f t="shared" si="29"/>
        <v>6</v>
      </c>
    </row>
    <row r="43" spans="1:31" s="228" customFormat="1" ht="25.5" customHeight="1" thickBot="1">
      <c r="A43" s="614" t="s">
        <v>93</v>
      </c>
      <c r="B43" s="615"/>
      <c r="C43" s="615"/>
      <c r="D43" s="615"/>
      <c r="E43" s="615"/>
      <c r="F43" s="616"/>
      <c r="G43" s="213">
        <f t="shared" ref="G43:AE43" si="30">SUM(G15,G19,G26,G29,G35,G32,G42)</f>
        <v>170</v>
      </c>
      <c r="H43" s="213">
        <f t="shared" si="30"/>
        <v>140</v>
      </c>
      <c r="I43" s="213">
        <f t="shared" si="30"/>
        <v>205</v>
      </c>
      <c r="J43" s="213">
        <f t="shared" si="30"/>
        <v>155</v>
      </c>
      <c r="K43" s="213">
        <f t="shared" si="30"/>
        <v>70</v>
      </c>
      <c r="L43" s="213">
        <f t="shared" si="30"/>
        <v>10</v>
      </c>
      <c r="M43" s="213">
        <f t="shared" si="30"/>
        <v>0</v>
      </c>
      <c r="N43" s="213">
        <f t="shared" si="30"/>
        <v>0</v>
      </c>
      <c r="O43" s="213">
        <f t="shared" si="30"/>
        <v>30</v>
      </c>
      <c r="P43" s="213">
        <f t="shared" si="30"/>
        <v>165</v>
      </c>
      <c r="Q43" s="213">
        <f t="shared" si="30"/>
        <v>150</v>
      </c>
      <c r="R43" s="213">
        <f t="shared" si="30"/>
        <v>170</v>
      </c>
      <c r="S43" s="213">
        <f t="shared" si="30"/>
        <v>130</v>
      </c>
      <c r="T43" s="213">
        <f t="shared" si="30"/>
        <v>160</v>
      </c>
      <c r="U43" s="213">
        <f t="shared" si="30"/>
        <v>0</v>
      </c>
      <c r="V43" s="213">
        <f t="shared" si="30"/>
        <v>0</v>
      </c>
      <c r="W43" s="213">
        <f t="shared" si="30"/>
        <v>0</v>
      </c>
      <c r="X43" s="213">
        <f t="shared" si="30"/>
        <v>30</v>
      </c>
      <c r="Y43" s="213">
        <f t="shared" si="30"/>
        <v>940</v>
      </c>
      <c r="Z43" s="213">
        <f t="shared" si="30"/>
        <v>335</v>
      </c>
      <c r="AA43" s="213">
        <f t="shared" si="30"/>
        <v>375</v>
      </c>
      <c r="AB43" s="213">
        <f t="shared" si="30"/>
        <v>230</v>
      </c>
      <c r="AC43" s="213">
        <f t="shared" si="30"/>
        <v>0</v>
      </c>
      <c r="AD43" s="213">
        <f t="shared" si="30"/>
        <v>1525</v>
      </c>
      <c r="AE43" s="213">
        <f t="shared" si="30"/>
        <v>60</v>
      </c>
    </row>
    <row r="44" spans="1:31" s="228" customFormat="1">
      <c r="A44" s="229"/>
      <c r="B44" s="230" t="s">
        <v>331</v>
      </c>
      <c r="C44" s="227"/>
    </row>
    <row r="45" spans="1:31" s="228" customFormat="1" ht="18.75">
      <c r="A45" s="601" t="s">
        <v>332</v>
      </c>
      <c r="B45" s="601"/>
      <c r="C45" s="601"/>
      <c r="D45" s="601"/>
      <c r="E45" s="601"/>
      <c r="F45" s="601"/>
      <c r="G45" s="601"/>
      <c r="H45" s="601"/>
      <c r="I45" s="601"/>
      <c r="J45" s="601"/>
      <c r="K45" s="601"/>
      <c r="L45" s="601"/>
      <c r="M45" s="601"/>
      <c r="N45" s="601"/>
      <c r="O45" s="601"/>
      <c r="P45" s="601"/>
      <c r="Q45" s="601"/>
      <c r="R45" s="601"/>
      <c r="S45" s="601"/>
      <c r="T45" s="601"/>
      <c r="U45" s="601"/>
      <c r="V45" s="601"/>
      <c r="W45" s="601"/>
      <c r="X45" s="601"/>
      <c r="Y45" s="601"/>
      <c r="Z45" s="601"/>
      <c r="AA45" s="601"/>
      <c r="AB45" s="601"/>
      <c r="AC45" s="601"/>
      <c r="AD45" s="601"/>
      <c r="AE45" s="601"/>
    </row>
    <row r="46" spans="1:31" s="228" customFormat="1" ht="21">
      <c r="A46" s="231"/>
      <c r="B46" s="231"/>
      <c r="C46" s="232"/>
      <c r="D46" s="233"/>
      <c r="E46" s="233"/>
      <c r="F46" s="233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  <c r="R46" s="235"/>
      <c r="S46" s="235"/>
      <c r="T46" s="235"/>
      <c r="U46" s="235"/>
      <c r="V46" s="235"/>
      <c r="W46" s="235"/>
      <c r="X46" s="235"/>
      <c r="Y46" s="234"/>
      <c r="Z46" s="234"/>
      <c r="AA46" s="234"/>
      <c r="AB46" s="234"/>
      <c r="AC46" s="234"/>
      <c r="AD46" s="234"/>
      <c r="AE46" s="234"/>
    </row>
    <row r="47" spans="1:31" s="228" customFormat="1" ht="48.75" customHeight="1">
      <c r="A47" s="20" t="s">
        <v>333</v>
      </c>
      <c r="B47" s="387" t="s">
        <v>334</v>
      </c>
      <c r="C47" s="206" t="s">
        <v>335</v>
      </c>
      <c r="D47" s="466"/>
      <c r="E47" s="469">
        <v>5</v>
      </c>
      <c r="F47" s="469"/>
      <c r="G47" s="18"/>
      <c r="H47" s="18"/>
      <c r="I47" s="18">
        <v>20</v>
      </c>
      <c r="J47" s="18">
        <v>30</v>
      </c>
      <c r="K47" s="18"/>
      <c r="L47" s="18"/>
      <c r="M47" s="18"/>
      <c r="N47" s="18"/>
      <c r="O47" s="18">
        <v>2</v>
      </c>
      <c r="P47" s="19"/>
      <c r="Q47" s="19"/>
      <c r="R47" s="19"/>
      <c r="S47" s="19"/>
      <c r="T47" s="19"/>
      <c r="U47" s="19"/>
      <c r="V47" s="19"/>
      <c r="W47" s="19"/>
      <c r="X47" s="19"/>
      <c r="Y47" s="12">
        <f>SUM(G47,I47,K47,M47,P47,R47,T47,V47)</f>
        <v>20</v>
      </c>
      <c r="Z47" s="12">
        <f t="shared" ref="Z47:Z57" si="31">SUM(G47,P47)</f>
        <v>0</v>
      </c>
      <c r="AA47" s="12">
        <f t="shared" ref="AA47:AA57" si="32">SUM(I47,R47)</f>
        <v>20</v>
      </c>
      <c r="AB47" s="12">
        <f>SUM(K47,T47)</f>
        <v>0</v>
      </c>
      <c r="AC47" s="12">
        <f t="shared" ref="AC47:AC57" si="33">SUM(M47,V47)</f>
        <v>0</v>
      </c>
      <c r="AD47" s="12">
        <f t="shared" ref="AD47:AD57" si="34">SUM(G47:N47,P47:W47)</f>
        <v>50</v>
      </c>
      <c r="AE47" s="12">
        <f t="shared" ref="AE47:AE57" si="35">SUM(O47,X47)</f>
        <v>2</v>
      </c>
    </row>
    <row r="48" spans="1:31" s="228" customFormat="1" ht="47.25">
      <c r="A48" s="20" t="s">
        <v>336</v>
      </c>
      <c r="B48" s="387" t="s">
        <v>337</v>
      </c>
      <c r="C48" s="206" t="s">
        <v>338</v>
      </c>
      <c r="D48" s="466"/>
      <c r="E48" s="469">
        <v>5</v>
      </c>
      <c r="F48" s="469"/>
      <c r="G48" s="18"/>
      <c r="H48" s="18"/>
      <c r="I48" s="18">
        <v>20</v>
      </c>
      <c r="J48" s="18">
        <v>30</v>
      </c>
      <c r="K48" s="18"/>
      <c r="L48" s="18"/>
      <c r="M48" s="18"/>
      <c r="N48" s="18"/>
      <c r="O48" s="18">
        <v>2</v>
      </c>
      <c r="P48" s="19"/>
      <c r="Q48" s="19"/>
      <c r="R48" s="19"/>
      <c r="S48" s="19"/>
      <c r="T48" s="19"/>
      <c r="U48" s="19"/>
      <c r="V48" s="19"/>
      <c r="W48" s="19"/>
      <c r="X48" s="19"/>
      <c r="Y48" s="12">
        <f t="shared" ref="Y48:Y57" si="36">SUM(G48,I48,K48,M48,P48,R48,T48,V48)</f>
        <v>20</v>
      </c>
      <c r="Z48" s="12">
        <f t="shared" si="31"/>
        <v>0</v>
      </c>
      <c r="AA48" s="12">
        <f t="shared" si="32"/>
        <v>20</v>
      </c>
      <c r="AB48" s="12">
        <f t="shared" ref="AB48:AB57" si="37">SUM(K48,T48)</f>
        <v>0</v>
      </c>
      <c r="AC48" s="12">
        <f t="shared" si="33"/>
        <v>0</v>
      </c>
      <c r="AD48" s="12">
        <f t="shared" si="34"/>
        <v>50</v>
      </c>
      <c r="AE48" s="12">
        <f t="shared" si="35"/>
        <v>2</v>
      </c>
    </row>
    <row r="49" spans="1:31" s="228" customFormat="1" ht="33.75" customHeight="1">
      <c r="A49" s="20" t="s">
        <v>339</v>
      </c>
      <c r="B49" s="368" t="s">
        <v>340</v>
      </c>
      <c r="C49" s="206" t="s">
        <v>227</v>
      </c>
      <c r="D49" s="466"/>
      <c r="E49" s="469">
        <v>5</v>
      </c>
      <c r="F49" s="469"/>
      <c r="G49" s="18"/>
      <c r="H49" s="18"/>
      <c r="I49" s="18">
        <v>20</v>
      </c>
      <c r="J49" s="18">
        <v>30</v>
      </c>
      <c r="K49" s="18"/>
      <c r="L49" s="18"/>
      <c r="M49" s="18"/>
      <c r="N49" s="18"/>
      <c r="O49" s="18">
        <v>2</v>
      </c>
      <c r="P49" s="19"/>
      <c r="Q49" s="19"/>
      <c r="R49" s="19"/>
      <c r="S49" s="19"/>
      <c r="T49" s="19"/>
      <c r="U49" s="19"/>
      <c r="V49" s="19"/>
      <c r="W49" s="19"/>
      <c r="X49" s="19"/>
      <c r="Y49" s="12">
        <f>SUM(G49,I49,K49,M49,P49,R49,T49,V49)</f>
        <v>20</v>
      </c>
      <c r="Z49" s="12">
        <f>SUM(G49,P49)</f>
        <v>0</v>
      </c>
      <c r="AA49" s="12">
        <f>SUM(I49,R49)</f>
        <v>20</v>
      </c>
      <c r="AB49" s="12">
        <f>SUM(K49,T49)</f>
        <v>0</v>
      </c>
      <c r="AC49" s="12">
        <f>SUM(M49,V49)</f>
        <v>0</v>
      </c>
      <c r="AD49" s="12">
        <f>SUM(G49:N49,P49:W49)</f>
        <v>50</v>
      </c>
      <c r="AE49" s="12">
        <f>SUM(O49,X49)</f>
        <v>2</v>
      </c>
    </row>
    <row r="50" spans="1:31" s="228" customFormat="1" ht="45.75" customHeight="1">
      <c r="A50" s="20" t="s">
        <v>341</v>
      </c>
      <c r="B50" s="212" t="s">
        <v>342</v>
      </c>
      <c r="C50" s="206" t="s">
        <v>343</v>
      </c>
      <c r="D50" s="466"/>
      <c r="E50" s="469">
        <v>5</v>
      </c>
      <c r="F50" s="469"/>
      <c r="G50" s="18"/>
      <c r="H50" s="18"/>
      <c r="I50" s="18">
        <v>20</v>
      </c>
      <c r="J50" s="18">
        <v>30</v>
      </c>
      <c r="K50" s="18"/>
      <c r="L50" s="18"/>
      <c r="M50" s="18"/>
      <c r="N50" s="18"/>
      <c r="O50" s="18">
        <v>2</v>
      </c>
      <c r="P50" s="19"/>
      <c r="Q50" s="19"/>
      <c r="R50" s="19"/>
      <c r="S50" s="19"/>
      <c r="T50" s="19"/>
      <c r="U50" s="19"/>
      <c r="V50" s="19"/>
      <c r="W50" s="19"/>
      <c r="X50" s="19"/>
      <c r="Y50" s="12">
        <f t="shared" si="36"/>
        <v>20</v>
      </c>
      <c r="Z50" s="12">
        <f t="shared" si="31"/>
        <v>0</v>
      </c>
      <c r="AA50" s="12">
        <f t="shared" si="32"/>
        <v>20</v>
      </c>
      <c r="AB50" s="12">
        <f t="shared" si="37"/>
        <v>0</v>
      </c>
      <c r="AC50" s="12">
        <f t="shared" si="33"/>
        <v>0</v>
      </c>
      <c r="AD50" s="12">
        <f t="shared" si="34"/>
        <v>50</v>
      </c>
      <c r="AE50" s="12">
        <f t="shared" si="35"/>
        <v>2</v>
      </c>
    </row>
    <row r="51" spans="1:31" s="4" customFormat="1" ht="45.75" customHeight="1">
      <c r="A51" s="445" t="s">
        <v>344</v>
      </c>
      <c r="B51" s="447" t="s">
        <v>345</v>
      </c>
      <c r="C51" s="285" t="s">
        <v>346</v>
      </c>
      <c r="D51" s="439"/>
      <c r="E51" s="440">
        <v>5</v>
      </c>
      <c r="F51" s="440"/>
      <c r="G51" s="441">
        <v>15</v>
      </c>
      <c r="H51" s="441">
        <v>10</v>
      </c>
      <c r="I51" s="441"/>
      <c r="J51" s="441"/>
      <c r="K51" s="441"/>
      <c r="L51" s="441"/>
      <c r="M51" s="441"/>
      <c r="N51" s="441"/>
      <c r="O51" s="441">
        <v>1</v>
      </c>
      <c r="P51" s="442"/>
      <c r="Q51" s="442"/>
      <c r="R51" s="442"/>
      <c r="S51" s="442"/>
      <c r="T51" s="442"/>
      <c r="U51" s="442"/>
      <c r="V51" s="442"/>
      <c r="W51" s="442"/>
      <c r="X51" s="442"/>
      <c r="Y51" s="308">
        <v>15</v>
      </c>
      <c r="Z51" s="308">
        <v>15</v>
      </c>
      <c r="AA51" s="308">
        <v>0</v>
      </c>
      <c r="AB51" s="308">
        <v>0</v>
      </c>
      <c r="AC51" s="308">
        <v>0</v>
      </c>
      <c r="AD51" s="308">
        <v>25</v>
      </c>
      <c r="AE51" s="308">
        <v>1</v>
      </c>
    </row>
    <row r="52" spans="1:31" s="228" customFormat="1" ht="45.75" customHeight="1">
      <c r="A52" s="20" t="s">
        <v>347</v>
      </c>
      <c r="B52" s="6" t="s">
        <v>348</v>
      </c>
      <c r="C52" s="206" t="s">
        <v>349</v>
      </c>
      <c r="D52" s="466"/>
      <c r="E52" s="469">
        <v>5</v>
      </c>
      <c r="F52" s="469"/>
      <c r="G52" s="18">
        <v>15</v>
      </c>
      <c r="H52" s="18">
        <v>10</v>
      </c>
      <c r="I52" s="18"/>
      <c r="J52" s="18"/>
      <c r="K52" s="18"/>
      <c r="L52" s="18"/>
      <c r="M52" s="18"/>
      <c r="N52" s="18"/>
      <c r="O52" s="18">
        <v>1</v>
      </c>
      <c r="P52" s="19"/>
      <c r="Q52" s="19"/>
      <c r="R52" s="19"/>
      <c r="S52" s="19"/>
      <c r="T52" s="19"/>
      <c r="U52" s="19"/>
      <c r="V52" s="19"/>
      <c r="W52" s="19"/>
      <c r="X52" s="19"/>
      <c r="Y52" s="12">
        <v>15</v>
      </c>
      <c r="Z52" s="12">
        <v>15</v>
      </c>
      <c r="AA52" s="12">
        <v>0</v>
      </c>
      <c r="AB52" s="12">
        <v>0</v>
      </c>
      <c r="AC52" s="12">
        <v>0</v>
      </c>
      <c r="AD52" s="12">
        <v>25</v>
      </c>
      <c r="AE52" s="12">
        <v>1</v>
      </c>
    </row>
    <row r="53" spans="1:31" s="228" customFormat="1" ht="45.75" customHeight="1">
      <c r="A53" s="20" t="s">
        <v>350</v>
      </c>
      <c r="B53" s="6" t="s">
        <v>351</v>
      </c>
      <c r="C53" s="206" t="s">
        <v>352</v>
      </c>
      <c r="D53" s="466"/>
      <c r="E53" s="469">
        <v>5</v>
      </c>
      <c r="F53" s="469"/>
      <c r="G53" s="18">
        <v>15</v>
      </c>
      <c r="H53" s="18">
        <v>10</v>
      </c>
      <c r="I53" s="18"/>
      <c r="J53" s="18"/>
      <c r="K53" s="18"/>
      <c r="L53" s="18"/>
      <c r="M53" s="18"/>
      <c r="N53" s="18"/>
      <c r="O53" s="18">
        <v>1</v>
      </c>
      <c r="P53" s="19"/>
      <c r="Q53" s="19"/>
      <c r="R53" s="19"/>
      <c r="S53" s="19"/>
      <c r="T53" s="19"/>
      <c r="U53" s="19"/>
      <c r="V53" s="19"/>
      <c r="W53" s="19"/>
      <c r="X53" s="19"/>
      <c r="Y53" s="12">
        <v>15</v>
      </c>
      <c r="Z53" s="12">
        <v>15</v>
      </c>
      <c r="AA53" s="12">
        <v>0</v>
      </c>
      <c r="AB53" s="12">
        <v>0</v>
      </c>
      <c r="AC53" s="12">
        <v>0</v>
      </c>
      <c r="AD53" s="12">
        <v>25</v>
      </c>
      <c r="AE53" s="12">
        <v>1</v>
      </c>
    </row>
    <row r="54" spans="1:31" s="228" customFormat="1" ht="45.75" customHeight="1">
      <c r="A54" s="20" t="s">
        <v>353</v>
      </c>
      <c r="B54" s="6" t="s">
        <v>354</v>
      </c>
      <c r="C54" s="206" t="s">
        <v>355</v>
      </c>
      <c r="D54" s="466"/>
      <c r="E54" s="469">
        <v>5</v>
      </c>
      <c r="F54" s="469"/>
      <c r="G54" s="18">
        <v>15</v>
      </c>
      <c r="H54" s="18">
        <v>10</v>
      </c>
      <c r="I54" s="18"/>
      <c r="J54" s="18"/>
      <c r="K54" s="18"/>
      <c r="L54" s="18"/>
      <c r="M54" s="18"/>
      <c r="N54" s="18"/>
      <c r="O54" s="18">
        <v>1</v>
      </c>
      <c r="P54" s="19"/>
      <c r="Q54" s="19"/>
      <c r="R54" s="19"/>
      <c r="S54" s="19"/>
      <c r="T54" s="19"/>
      <c r="U54" s="19"/>
      <c r="V54" s="19"/>
      <c r="W54" s="19"/>
      <c r="X54" s="19"/>
      <c r="Y54" s="12">
        <v>15</v>
      </c>
      <c r="Z54" s="12">
        <v>15</v>
      </c>
      <c r="AA54" s="12">
        <v>0</v>
      </c>
      <c r="AB54" s="12">
        <v>0</v>
      </c>
      <c r="AC54" s="12">
        <v>0</v>
      </c>
      <c r="AD54" s="12">
        <v>25</v>
      </c>
      <c r="AE54" s="12">
        <v>1</v>
      </c>
    </row>
    <row r="55" spans="1:31" s="228" customFormat="1" ht="45.75" customHeight="1">
      <c r="A55" s="20" t="s">
        <v>356</v>
      </c>
      <c r="B55" s="387" t="s">
        <v>357</v>
      </c>
      <c r="C55" s="206" t="s">
        <v>358</v>
      </c>
      <c r="D55" s="466"/>
      <c r="E55" s="469">
        <v>6</v>
      </c>
      <c r="F55" s="469"/>
      <c r="G55" s="18"/>
      <c r="H55" s="18"/>
      <c r="I55" s="18"/>
      <c r="J55" s="18"/>
      <c r="K55" s="18"/>
      <c r="L55" s="18"/>
      <c r="M55" s="18"/>
      <c r="N55" s="18"/>
      <c r="O55" s="18"/>
      <c r="P55" s="19">
        <v>15</v>
      </c>
      <c r="Q55" s="19">
        <v>10</v>
      </c>
      <c r="R55" s="19"/>
      <c r="S55" s="19"/>
      <c r="T55" s="19"/>
      <c r="U55" s="19"/>
      <c r="V55" s="19"/>
      <c r="W55" s="19"/>
      <c r="X55" s="19">
        <v>1</v>
      </c>
      <c r="Y55" s="12">
        <f>SUM(G55,I55,K55,M55,P55,R55,T55,V55)</f>
        <v>15</v>
      </c>
      <c r="Z55" s="12">
        <f>SUM(G55,P55)</f>
        <v>15</v>
      </c>
      <c r="AA55" s="12">
        <f>SUM(I55,R55)</f>
        <v>0</v>
      </c>
      <c r="AB55" s="12">
        <f>SUM(K55,T55)</f>
        <v>0</v>
      </c>
      <c r="AC55" s="12">
        <f>SUM(M55,V55)</f>
        <v>0</v>
      </c>
      <c r="AD55" s="12">
        <f>SUM(G55:N55,P55:W55)</f>
        <v>25</v>
      </c>
      <c r="AE55" s="12">
        <f>SUM(O55,X55)</f>
        <v>1</v>
      </c>
    </row>
    <row r="56" spans="1:31" s="228" customFormat="1" ht="37.5" customHeight="1">
      <c r="A56" s="20" t="s">
        <v>359</v>
      </c>
      <c r="B56" s="387" t="s">
        <v>360</v>
      </c>
      <c r="C56" s="206" t="s">
        <v>361</v>
      </c>
      <c r="D56" s="466"/>
      <c r="E56" s="469">
        <v>6</v>
      </c>
      <c r="F56" s="469"/>
      <c r="G56" s="18"/>
      <c r="H56" s="18"/>
      <c r="I56" s="18"/>
      <c r="J56" s="18"/>
      <c r="K56" s="18"/>
      <c r="L56" s="18"/>
      <c r="M56" s="18"/>
      <c r="N56" s="18"/>
      <c r="O56" s="18"/>
      <c r="P56" s="19">
        <v>15</v>
      </c>
      <c r="Q56" s="19">
        <v>10</v>
      </c>
      <c r="R56" s="19"/>
      <c r="S56" s="19"/>
      <c r="T56" s="19"/>
      <c r="U56" s="19"/>
      <c r="V56" s="19"/>
      <c r="W56" s="19"/>
      <c r="X56" s="19">
        <v>1</v>
      </c>
      <c r="Y56" s="12">
        <f t="shared" si="36"/>
        <v>15</v>
      </c>
      <c r="Z56" s="12">
        <f t="shared" si="31"/>
        <v>15</v>
      </c>
      <c r="AA56" s="12">
        <f t="shared" si="32"/>
        <v>0</v>
      </c>
      <c r="AB56" s="12">
        <f t="shared" si="37"/>
        <v>0</v>
      </c>
      <c r="AC56" s="12">
        <f t="shared" si="33"/>
        <v>0</v>
      </c>
      <c r="AD56" s="12">
        <f t="shared" si="34"/>
        <v>25</v>
      </c>
      <c r="AE56" s="12">
        <f t="shared" si="35"/>
        <v>1</v>
      </c>
    </row>
    <row r="57" spans="1:31" s="228" customFormat="1" ht="30.75" customHeight="1">
      <c r="A57" s="20" t="s">
        <v>362</v>
      </c>
      <c r="B57" s="387" t="s">
        <v>363</v>
      </c>
      <c r="C57" s="206" t="s">
        <v>364</v>
      </c>
      <c r="D57" s="466"/>
      <c r="E57" s="469">
        <v>6</v>
      </c>
      <c r="F57" s="469"/>
      <c r="G57" s="18"/>
      <c r="H57" s="18"/>
      <c r="I57" s="18"/>
      <c r="J57" s="18"/>
      <c r="K57" s="18"/>
      <c r="L57" s="18"/>
      <c r="M57" s="18"/>
      <c r="N57" s="18"/>
      <c r="O57" s="18"/>
      <c r="P57" s="19">
        <v>15</v>
      </c>
      <c r="Q57" s="19">
        <v>10</v>
      </c>
      <c r="R57" s="19"/>
      <c r="S57" s="19"/>
      <c r="T57" s="19"/>
      <c r="U57" s="19"/>
      <c r="V57" s="19"/>
      <c r="W57" s="19"/>
      <c r="X57" s="19">
        <v>1</v>
      </c>
      <c r="Y57" s="12">
        <f t="shared" si="36"/>
        <v>15</v>
      </c>
      <c r="Z57" s="12">
        <f t="shared" si="31"/>
        <v>15</v>
      </c>
      <c r="AA57" s="12">
        <f t="shared" si="32"/>
        <v>0</v>
      </c>
      <c r="AB57" s="12">
        <f t="shared" si="37"/>
        <v>0</v>
      </c>
      <c r="AC57" s="12">
        <f t="shared" si="33"/>
        <v>0</v>
      </c>
      <c r="AD57" s="12">
        <f t="shared" si="34"/>
        <v>25</v>
      </c>
      <c r="AE57" s="12">
        <f t="shared" si="35"/>
        <v>1</v>
      </c>
    </row>
    <row r="58" spans="1:31" s="214" customFormat="1" ht="33.75" customHeight="1">
      <c r="A58" s="20" t="s">
        <v>365</v>
      </c>
      <c r="B58" s="368" t="s">
        <v>366</v>
      </c>
      <c r="C58" s="206" t="s">
        <v>367</v>
      </c>
      <c r="D58" s="466"/>
      <c r="E58" s="469">
        <v>6</v>
      </c>
      <c r="F58" s="469"/>
      <c r="G58" s="18"/>
      <c r="H58" s="18"/>
      <c r="I58" s="18"/>
      <c r="J58" s="18"/>
      <c r="K58" s="18"/>
      <c r="L58" s="18"/>
      <c r="M58" s="18"/>
      <c r="N58" s="236"/>
      <c r="O58" s="18"/>
      <c r="P58" s="19">
        <v>15</v>
      </c>
      <c r="Q58" s="19">
        <v>10</v>
      </c>
      <c r="R58" s="19"/>
      <c r="S58" s="19"/>
      <c r="T58" s="19"/>
      <c r="U58" s="19"/>
      <c r="V58" s="19"/>
      <c r="W58" s="19"/>
      <c r="X58" s="19">
        <v>1</v>
      </c>
      <c r="Y58" s="12">
        <f t="shared" ref="Y58:Y59" si="38">SUM(G58,I58,K58,M58,P58,R58,T58,V58)</f>
        <v>15</v>
      </c>
      <c r="Z58" s="12">
        <f t="shared" ref="Z58" si="39">SUM(G58,P58)</f>
        <v>15</v>
      </c>
      <c r="AA58" s="12">
        <f t="shared" ref="AA58:AA59" si="40">SUM(I58,R58)</f>
        <v>0</v>
      </c>
      <c r="AB58" s="12">
        <f t="shared" ref="AB58:AB59" si="41">SUM(K58,T58)</f>
        <v>0</v>
      </c>
      <c r="AC58" s="12">
        <f t="shared" ref="AC58:AC59" si="42">SUM(M58,V58)</f>
        <v>0</v>
      </c>
      <c r="AD58" s="12">
        <f t="shared" ref="AD58:AD59" si="43">SUM(G58:N58,P58:W58)</f>
        <v>25</v>
      </c>
      <c r="AE58" s="12">
        <f t="shared" ref="AE58:AE59" si="44">SUM(O58,X58)</f>
        <v>1</v>
      </c>
    </row>
    <row r="59" spans="1:31" s="214" customFormat="1" ht="33.75" customHeight="1">
      <c r="A59" s="20" t="s">
        <v>368</v>
      </c>
      <c r="B59" s="368" t="s">
        <v>369</v>
      </c>
      <c r="C59" s="206" t="s">
        <v>370</v>
      </c>
      <c r="D59" s="466"/>
      <c r="E59" s="469">
        <v>6</v>
      </c>
      <c r="F59" s="469"/>
      <c r="G59" s="18"/>
      <c r="H59" s="18"/>
      <c r="I59" s="18"/>
      <c r="J59" s="18"/>
      <c r="K59" s="18"/>
      <c r="L59" s="18"/>
      <c r="M59" s="18"/>
      <c r="N59" s="236"/>
      <c r="O59" s="18"/>
      <c r="P59" s="19">
        <v>15</v>
      </c>
      <c r="Q59" s="19">
        <v>10</v>
      </c>
      <c r="R59" s="19"/>
      <c r="S59" s="19"/>
      <c r="T59" s="19"/>
      <c r="U59" s="19"/>
      <c r="V59" s="19"/>
      <c r="W59" s="19"/>
      <c r="X59" s="19">
        <v>1</v>
      </c>
      <c r="Y59" s="12">
        <f t="shared" si="38"/>
        <v>15</v>
      </c>
      <c r="Z59" s="12">
        <f t="shared" ref="Z59" si="45">G59+P59</f>
        <v>15</v>
      </c>
      <c r="AA59" s="12">
        <f t="shared" si="40"/>
        <v>0</v>
      </c>
      <c r="AB59" s="12">
        <f t="shared" si="41"/>
        <v>0</v>
      </c>
      <c r="AC59" s="12">
        <f t="shared" si="42"/>
        <v>0</v>
      </c>
      <c r="AD59" s="12">
        <f t="shared" si="43"/>
        <v>25</v>
      </c>
      <c r="AE59" s="12">
        <f t="shared" si="44"/>
        <v>1</v>
      </c>
    </row>
    <row r="60" spans="1:31" s="4" customFormat="1" ht="21">
      <c r="A60" s="445" t="s">
        <v>371</v>
      </c>
      <c r="B60" s="448" t="s">
        <v>372</v>
      </c>
      <c r="C60" s="285" t="s">
        <v>373</v>
      </c>
      <c r="D60" s="449"/>
      <c r="E60" s="450">
        <v>6</v>
      </c>
      <c r="F60" s="451"/>
      <c r="G60" s="452"/>
      <c r="H60" s="452"/>
      <c r="I60" s="452"/>
      <c r="J60" s="452"/>
      <c r="K60" s="452"/>
      <c r="L60" s="452"/>
      <c r="M60" s="452"/>
      <c r="N60" s="452"/>
      <c r="O60" s="452"/>
      <c r="P60" s="308">
        <v>15</v>
      </c>
      <c r="Q60" s="308">
        <v>10</v>
      </c>
      <c r="R60" s="308"/>
      <c r="S60" s="308"/>
      <c r="T60" s="308"/>
      <c r="U60" s="308"/>
      <c r="V60" s="308"/>
      <c r="W60" s="308"/>
      <c r="X60" s="308">
        <v>1</v>
      </c>
      <c r="Y60" s="308">
        <f t="shared" ref="Y60" si="46">SUM(G60,I60,K60,M60,P60,R60,T60,V60)</f>
        <v>15</v>
      </c>
      <c r="Z60" s="308">
        <f t="shared" ref="Z60" si="47">G60+P60</f>
        <v>15</v>
      </c>
      <c r="AA60" s="308">
        <f t="shared" ref="AA60" si="48">SUM(I60,R60)</f>
        <v>0</v>
      </c>
      <c r="AB60" s="308">
        <f t="shared" ref="AB60" si="49">SUM(K60,T60)</f>
        <v>0</v>
      </c>
      <c r="AC60" s="308">
        <f t="shared" ref="AC60" si="50">SUM(M60,V60)</f>
        <v>0</v>
      </c>
      <c r="AD60" s="308">
        <f t="shared" ref="AD60" si="51">SUM(G60:N60,P60:W60)</f>
        <v>25</v>
      </c>
      <c r="AE60" s="308">
        <f t="shared" ref="AE60" si="52">SUM(O60,X60)</f>
        <v>1</v>
      </c>
    </row>
    <row r="61" spans="1:31" ht="23.25" customHeight="1">
      <c r="A61" s="231"/>
      <c r="B61" s="231"/>
      <c r="C61" s="232"/>
      <c r="D61" s="233"/>
      <c r="E61" s="233"/>
      <c r="F61" s="233"/>
      <c r="G61" s="237"/>
      <c r="H61" s="237"/>
      <c r="J61" s="237"/>
      <c r="K61" s="205"/>
      <c r="L61"/>
      <c r="M61" s="237"/>
      <c r="N61" s="237"/>
    </row>
    <row r="62" spans="1:31" ht="21">
      <c r="A62" s="229"/>
      <c r="B62" s="205" t="s">
        <v>117</v>
      </c>
      <c r="C62" s="205"/>
      <c r="D62" s="205"/>
      <c r="E62" s="205"/>
      <c r="F62" s="205"/>
      <c r="G62" s="205"/>
      <c r="H62" s="205"/>
      <c r="I62" s="205"/>
      <c r="J62" s="205"/>
      <c r="R62" s="226"/>
      <c r="S62" s="226"/>
      <c r="T62" s="226"/>
      <c r="U62" s="226"/>
      <c r="V62" s="226"/>
      <c r="W62" s="226"/>
      <c r="X62" s="226"/>
      <c r="Y62" s="226"/>
      <c r="Z62" s="226"/>
      <c r="AA62" s="226"/>
    </row>
    <row r="63" spans="1:31" ht="21">
      <c r="B63" s="205" t="s">
        <v>374</v>
      </c>
      <c r="C63" s="205"/>
      <c r="D63" s="205"/>
      <c r="E63" s="205"/>
      <c r="F63" s="205"/>
      <c r="G63" s="205"/>
      <c r="H63" s="205"/>
      <c r="I63" s="205"/>
      <c r="J63" s="205"/>
      <c r="R63" s="226"/>
      <c r="S63" s="226"/>
      <c r="T63" s="226"/>
      <c r="U63" s="226"/>
      <c r="V63" s="226"/>
      <c r="W63" s="226"/>
      <c r="X63" s="226"/>
      <c r="Y63" s="226"/>
      <c r="Z63" s="226"/>
      <c r="AA63" s="226"/>
    </row>
    <row r="64" spans="1:31" ht="21">
      <c r="A64" s="230"/>
      <c r="B64" s="238" t="s">
        <v>375</v>
      </c>
      <c r="C64" s="238"/>
      <c r="D64" s="238"/>
      <c r="E64" s="238"/>
      <c r="F64" s="238"/>
      <c r="G64" s="238"/>
      <c r="H64" s="238"/>
      <c r="I64" s="205"/>
      <c r="J64" s="205"/>
      <c r="R64" s="226"/>
      <c r="S64" s="226"/>
      <c r="T64" s="226"/>
      <c r="U64" s="226"/>
      <c r="V64" s="226"/>
      <c r="W64" s="226"/>
      <c r="X64" s="226"/>
      <c r="Y64" s="226"/>
      <c r="Z64" s="226"/>
      <c r="AA64" s="226"/>
      <c r="AB64" s="239"/>
      <c r="AC64" s="239"/>
      <c r="AD64" s="239"/>
      <c r="AE64" s="239"/>
    </row>
    <row r="65" spans="1:27" ht="21">
      <c r="A65" s="240"/>
      <c r="B65" s="238" t="s">
        <v>376</v>
      </c>
      <c r="C65" s="238"/>
      <c r="D65" s="238"/>
      <c r="E65" s="238"/>
      <c r="F65" s="238"/>
      <c r="G65" s="238"/>
      <c r="H65" s="238"/>
      <c r="I65" s="205"/>
      <c r="J65" s="205"/>
      <c r="R65" s="226"/>
      <c r="S65" s="226"/>
      <c r="T65" s="226"/>
      <c r="U65" s="226"/>
      <c r="V65" s="226"/>
      <c r="W65" s="226"/>
      <c r="X65" s="226"/>
      <c r="Y65" s="226"/>
      <c r="Z65" s="226"/>
      <c r="AA65" s="226"/>
    </row>
    <row r="66" spans="1:27" ht="21">
      <c r="A66" s="227"/>
      <c r="B66" s="238" t="s">
        <v>377</v>
      </c>
      <c r="C66" s="238"/>
      <c r="D66" s="238"/>
      <c r="E66" s="238"/>
      <c r="F66" s="238"/>
      <c r="G66" s="238"/>
      <c r="H66" s="238"/>
      <c r="I66" s="205"/>
      <c r="J66" s="205"/>
      <c r="R66" s="226"/>
      <c r="S66" s="226"/>
      <c r="T66" s="226"/>
      <c r="U66" s="226"/>
      <c r="V66" s="226"/>
      <c r="W66" s="226"/>
      <c r="X66" s="226"/>
      <c r="Y66" s="226"/>
      <c r="Z66" s="226"/>
      <c r="AA66" s="226"/>
    </row>
    <row r="67" spans="1:27" ht="21">
      <c r="A67" s="227"/>
      <c r="B67" s="205" t="s">
        <v>378</v>
      </c>
      <c r="C67" s="205"/>
      <c r="D67" s="238"/>
      <c r="E67" s="238"/>
      <c r="F67" s="238"/>
      <c r="G67" s="238"/>
      <c r="H67" s="238"/>
      <c r="I67" s="205"/>
      <c r="J67" s="205"/>
      <c r="R67" s="226"/>
      <c r="S67" s="226"/>
      <c r="T67" s="226"/>
      <c r="U67" s="226"/>
      <c r="V67" s="226"/>
      <c r="W67" s="226"/>
      <c r="X67" s="226"/>
      <c r="Y67" s="226"/>
      <c r="Z67" s="226"/>
      <c r="AA67" s="226"/>
    </row>
    <row r="68" spans="1:27" ht="21">
      <c r="A68" s="227"/>
      <c r="B68" s="238" t="s">
        <v>375</v>
      </c>
      <c r="C68" s="238"/>
      <c r="D68" s="238"/>
      <c r="E68" s="238"/>
      <c r="F68" s="238"/>
      <c r="G68" s="238"/>
      <c r="H68" s="238"/>
      <c r="I68" s="205"/>
      <c r="J68" s="205"/>
      <c r="R68" s="226"/>
      <c r="S68" s="226"/>
      <c r="T68" s="226"/>
      <c r="U68" s="226"/>
      <c r="V68" s="226"/>
      <c r="W68" s="226"/>
      <c r="X68" s="226"/>
      <c r="Y68" s="226"/>
      <c r="Z68" s="226"/>
      <c r="AA68" s="226"/>
    </row>
    <row r="69" spans="1:27" ht="21">
      <c r="A69" s="229"/>
      <c r="B69" s="238" t="s">
        <v>379</v>
      </c>
      <c r="C69" s="238"/>
      <c r="D69" s="238"/>
      <c r="E69" s="238"/>
      <c r="F69" s="238"/>
      <c r="G69" s="238"/>
      <c r="H69" s="238"/>
      <c r="I69" s="205"/>
      <c r="J69" s="205"/>
      <c r="R69" s="226"/>
      <c r="S69" s="226"/>
      <c r="T69" s="226"/>
      <c r="U69" s="226"/>
      <c r="V69" s="226"/>
      <c r="W69" s="226"/>
      <c r="X69" s="226"/>
      <c r="Y69" s="226"/>
      <c r="Z69" s="226"/>
      <c r="AA69" s="226"/>
    </row>
    <row r="70" spans="1:27" ht="21">
      <c r="A70" s="229"/>
      <c r="B70" s="238" t="s">
        <v>377</v>
      </c>
      <c r="C70" s="238"/>
      <c r="D70" s="238"/>
      <c r="E70" s="238"/>
      <c r="F70" s="238"/>
      <c r="G70" s="238"/>
      <c r="H70" s="238"/>
      <c r="I70" s="205"/>
      <c r="J70" s="205"/>
      <c r="R70" s="226"/>
      <c r="S70" s="226"/>
      <c r="T70" s="226"/>
      <c r="U70" s="226"/>
      <c r="V70" s="226"/>
      <c r="W70" s="226"/>
      <c r="X70" s="226"/>
      <c r="Y70" s="226"/>
      <c r="Z70" s="226"/>
      <c r="AA70" s="226"/>
    </row>
    <row r="71" spans="1:27" ht="21">
      <c r="B71" s="205" t="s">
        <v>380</v>
      </c>
      <c r="R71" s="226"/>
      <c r="S71" s="226"/>
      <c r="T71" s="226"/>
      <c r="U71" s="226"/>
      <c r="V71" s="226"/>
      <c r="W71" s="226"/>
      <c r="X71" s="226"/>
      <c r="Y71" s="226"/>
      <c r="Z71" s="226"/>
      <c r="AA71" s="226"/>
    </row>
    <row r="72" spans="1:27" ht="21">
      <c r="B72" s="205" t="s">
        <v>381</v>
      </c>
      <c r="K72" s="228" t="s">
        <v>134</v>
      </c>
      <c r="R72" s="226"/>
      <c r="S72" s="226"/>
      <c r="T72" s="226"/>
      <c r="U72" s="226"/>
      <c r="V72" s="226"/>
      <c r="W72" s="226"/>
      <c r="X72" s="226"/>
      <c r="Y72" s="226"/>
      <c r="Z72" s="226"/>
      <c r="AA72" s="226"/>
    </row>
    <row r="73" spans="1:27" ht="21">
      <c r="B73" s="205" t="s">
        <v>382</v>
      </c>
      <c r="R73" s="226"/>
      <c r="S73" s="226"/>
      <c r="T73" s="226"/>
      <c r="U73" s="226"/>
      <c r="V73" s="226"/>
      <c r="W73" s="226"/>
      <c r="X73" s="226"/>
      <c r="Y73" s="226"/>
      <c r="Z73" s="226"/>
      <c r="AA73" s="226"/>
    </row>
    <row r="74" spans="1:27" ht="21">
      <c r="B74" s="205" t="s">
        <v>383</v>
      </c>
      <c r="E74" s="230" t="s">
        <v>384</v>
      </c>
      <c r="R74" s="226"/>
      <c r="S74" s="226"/>
      <c r="T74" s="226"/>
      <c r="U74" s="226"/>
      <c r="V74" s="226"/>
      <c r="W74" s="226"/>
      <c r="X74" s="226"/>
      <c r="Y74" s="226"/>
      <c r="Z74" s="226"/>
      <c r="AA74" s="226"/>
    </row>
    <row r="75" spans="1:27" ht="21">
      <c r="B75" s="226"/>
      <c r="C75" s="226"/>
      <c r="D75" s="226"/>
      <c r="E75" s="226"/>
      <c r="F75" s="226"/>
      <c r="G75" s="226"/>
      <c r="H75" s="226"/>
      <c r="I75" s="226"/>
      <c r="J75" s="226"/>
      <c r="K75" s="226"/>
      <c r="L75" s="226"/>
      <c r="M75" s="226"/>
      <c r="N75" s="226"/>
      <c r="O75" s="226"/>
      <c r="P75" s="226"/>
      <c r="Q75" s="226"/>
      <c r="R75" s="226"/>
      <c r="S75" s="226"/>
      <c r="T75" s="226"/>
      <c r="U75" s="226"/>
      <c r="V75" s="226"/>
      <c r="W75" s="226"/>
      <c r="X75" s="226"/>
      <c r="Y75" s="226"/>
    </row>
    <row r="76" spans="1:27" ht="21">
      <c r="B76" s="226"/>
      <c r="C76" s="215" t="s">
        <v>284</v>
      </c>
      <c r="D76" s="215"/>
      <c r="E76" s="215"/>
      <c r="F76" s="215"/>
      <c r="G76" s="226"/>
      <c r="H76" s="226"/>
      <c r="I76" s="226"/>
      <c r="J76" s="226"/>
      <c r="K76" s="226"/>
      <c r="L76" s="226"/>
      <c r="M76" s="226"/>
      <c r="N76" s="226"/>
      <c r="O76" s="226"/>
      <c r="P76" s="226"/>
      <c r="Q76" s="226"/>
      <c r="R76" s="226"/>
      <c r="S76" s="226"/>
      <c r="T76" s="226"/>
      <c r="U76" s="226"/>
      <c r="V76" s="226"/>
      <c r="W76" s="226"/>
      <c r="X76" s="226"/>
      <c r="Y76" s="226"/>
    </row>
  </sheetData>
  <mergeCells count="48">
    <mergeCell ref="G5:AE5"/>
    <mergeCell ref="A6:A9"/>
    <mergeCell ref="A43:F43"/>
    <mergeCell ref="A42:F42"/>
    <mergeCell ref="A32:F32"/>
    <mergeCell ref="B40:C40"/>
    <mergeCell ref="B41:C41"/>
    <mergeCell ref="A35:F35"/>
    <mergeCell ref="B38:C38"/>
    <mergeCell ref="B37:C37"/>
    <mergeCell ref="B39:C39"/>
    <mergeCell ref="G8:H8"/>
    <mergeCell ref="I8:J8"/>
    <mergeCell ref="K8:L8"/>
    <mergeCell ref="M8:N8"/>
    <mergeCell ref="O8:O9"/>
    <mergeCell ref="A45:AE45"/>
    <mergeCell ref="A29:F29"/>
    <mergeCell ref="A26:F26"/>
    <mergeCell ref="A1:AD1"/>
    <mergeCell ref="A2:B2"/>
    <mergeCell ref="H2:P2"/>
    <mergeCell ref="A3:B3"/>
    <mergeCell ref="AC6:AC9"/>
    <mergeCell ref="A15:F15"/>
    <mergeCell ref="A4:R4"/>
    <mergeCell ref="Y3:AF4"/>
    <mergeCell ref="AE6:AE9"/>
    <mergeCell ref="G7:O7"/>
    <mergeCell ref="P7:X7"/>
    <mergeCell ref="G6:X6"/>
    <mergeCell ref="A5:F5"/>
    <mergeCell ref="Y6:Y9"/>
    <mergeCell ref="AD6:AD9"/>
    <mergeCell ref="B6:B9"/>
    <mergeCell ref="C6:C9"/>
    <mergeCell ref="D6:F7"/>
    <mergeCell ref="D8:D9"/>
    <mergeCell ref="E8:E9"/>
    <mergeCell ref="F8:F9"/>
    <mergeCell ref="Z6:Z9"/>
    <mergeCell ref="AA6:AA9"/>
    <mergeCell ref="AB6:AB9"/>
    <mergeCell ref="P8:Q8"/>
    <mergeCell ref="R8:S8"/>
    <mergeCell ref="T8:U8"/>
    <mergeCell ref="V8:W8"/>
    <mergeCell ref="X8:X9"/>
  </mergeCells>
  <phoneticPr fontId="94" type="noConversion"/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rowBreaks count="1" manualBreakCount="1">
    <brk id="44" max="3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80"/>
  <sheetViews>
    <sheetView zoomScale="50" zoomScaleNormal="50" zoomScaleSheetLayoutView="80" workbookViewId="0">
      <pane xSplit="30" ySplit="9" topLeftCell="AE50" activePane="bottomRight" state="frozen"/>
      <selection pane="topRight" activeCell="AE1" sqref="AE1"/>
      <selection pane="bottomLeft" activeCell="A10" sqref="A10"/>
      <selection pane="bottomRight" activeCell="B56" sqref="B56"/>
    </sheetView>
  </sheetViews>
  <sheetFormatPr defaultRowHeight="15"/>
  <cols>
    <col min="1" max="1" width="6.140625" style="228" customWidth="1"/>
    <col min="2" max="2" width="53.140625" style="228" customWidth="1"/>
    <col min="3" max="3" width="22.85546875" style="228" customWidth="1"/>
    <col min="4" max="4" width="7.140625" style="228" customWidth="1"/>
    <col min="5" max="5" width="11" style="228" customWidth="1"/>
    <col min="6" max="6" width="6" style="228" customWidth="1"/>
    <col min="7" max="14" width="7" style="228" customWidth="1"/>
    <col min="15" max="15" width="6.42578125" style="228" customWidth="1"/>
    <col min="16" max="23" width="5.85546875" style="228" customWidth="1"/>
    <col min="24" max="24" width="5.7109375" style="228" customWidth="1"/>
    <col min="25" max="25" width="11" style="228" customWidth="1"/>
    <col min="26" max="29" width="8" style="228" customWidth="1"/>
    <col min="30" max="30" width="10.85546875" style="228" customWidth="1"/>
    <col min="31" max="31" width="9.42578125" style="228" customWidth="1"/>
  </cols>
  <sheetData>
    <row r="1" spans="1:37" s="5" customFormat="1" ht="35.25" customHeight="1">
      <c r="A1" s="529" t="s">
        <v>0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529"/>
      <c r="AF1" s="11"/>
    </row>
    <row r="2" spans="1:37" s="5" customFormat="1" ht="28.5" customHeight="1">
      <c r="A2" s="547" t="s">
        <v>1</v>
      </c>
      <c r="B2" s="548"/>
      <c r="C2" s="216" t="s">
        <v>2</v>
      </c>
      <c r="D2" s="214"/>
      <c r="E2" s="217"/>
      <c r="F2" s="217"/>
      <c r="G2" s="217"/>
      <c r="H2" s="523" t="s">
        <v>385</v>
      </c>
      <c r="I2" s="523"/>
      <c r="J2" s="523"/>
      <c r="K2" s="523"/>
      <c r="L2" s="523"/>
      <c r="M2" s="523"/>
      <c r="N2" s="523"/>
      <c r="O2" s="523"/>
      <c r="P2" s="523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622"/>
      <c r="AG2" s="622"/>
      <c r="AH2" s="622"/>
      <c r="AI2" s="622"/>
      <c r="AJ2" s="622"/>
      <c r="AK2" s="622"/>
    </row>
    <row r="3" spans="1:37" s="5" customFormat="1" ht="35.25" customHeight="1">
      <c r="A3" s="563" t="s">
        <v>286</v>
      </c>
      <c r="B3" s="563"/>
      <c r="C3" s="219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  <c r="AF3" s="622"/>
      <c r="AG3" s="622"/>
      <c r="AH3" s="622"/>
      <c r="AI3" s="622"/>
      <c r="AJ3" s="622"/>
      <c r="AK3" s="622"/>
    </row>
    <row r="4" spans="1:37" s="5" customFormat="1" ht="28.5" customHeight="1">
      <c r="A4" s="610" t="s">
        <v>4</v>
      </c>
      <c r="B4" s="610"/>
      <c r="C4" s="610"/>
      <c r="D4" s="610"/>
      <c r="E4" s="610"/>
      <c r="F4" s="610"/>
      <c r="G4" s="610"/>
      <c r="H4" s="610"/>
      <c r="I4" s="610"/>
      <c r="J4" s="610"/>
      <c r="K4" s="610"/>
      <c r="L4" s="610"/>
      <c r="M4" s="610"/>
      <c r="N4" s="610"/>
      <c r="O4" s="610"/>
      <c r="P4" s="610"/>
      <c r="Q4" s="610"/>
      <c r="R4" s="610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622"/>
      <c r="AG4" s="622"/>
      <c r="AH4" s="622"/>
      <c r="AI4" s="622"/>
      <c r="AJ4" s="622"/>
      <c r="AK4" s="622"/>
    </row>
    <row r="5" spans="1:37" ht="15" customHeight="1">
      <c r="A5" s="531"/>
      <c r="B5" s="532"/>
      <c r="C5" s="532"/>
      <c r="D5" s="532"/>
      <c r="E5" s="532"/>
      <c r="F5" s="533"/>
      <c r="G5" s="534" t="s">
        <v>140</v>
      </c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5"/>
      <c r="T5" s="535"/>
      <c r="U5" s="535"/>
      <c r="V5" s="535"/>
      <c r="W5" s="535"/>
      <c r="X5" s="535"/>
      <c r="Y5" s="535"/>
      <c r="Z5" s="535"/>
      <c r="AA5" s="535"/>
      <c r="AB5" s="535"/>
      <c r="AC5" s="535"/>
      <c r="AD5" s="535"/>
      <c r="AE5" s="536"/>
      <c r="AF5" s="8"/>
    </row>
    <row r="6" spans="1:37" ht="15" customHeight="1">
      <c r="A6" s="564" t="s">
        <v>6</v>
      </c>
      <c r="B6" s="558" t="s">
        <v>7</v>
      </c>
      <c r="C6" s="558" t="s">
        <v>8</v>
      </c>
      <c r="D6" s="580" t="s">
        <v>9</v>
      </c>
      <c r="E6" s="580"/>
      <c r="F6" s="580"/>
      <c r="G6" s="624" t="s">
        <v>386</v>
      </c>
      <c r="H6" s="625"/>
      <c r="I6" s="625"/>
      <c r="J6" s="625"/>
      <c r="K6" s="625"/>
      <c r="L6" s="625"/>
      <c r="M6" s="625"/>
      <c r="N6" s="625"/>
      <c r="O6" s="625"/>
      <c r="P6" s="625"/>
      <c r="Q6" s="625"/>
      <c r="R6" s="625"/>
      <c r="S6" s="625"/>
      <c r="T6" s="625"/>
      <c r="U6" s="625"/>
      <c r="V6" s="625"/>
      <c r="W6" s="625"/>
      <c r="X6" s="626"/>
      <c r="Y6" s="540" t="s">
        <v>11</v>
      </c>
      <c r="Z6" s="540" t="s">
        <v>12</v>
      </c>
      <c r="AA6" s="540" t="s">
        <v>13</v>
      </c>
      <c r="AB6" s="540" t="s">
        <v>14</v>
      </c>
      <c r="AC6" s="540" t="s">
        <v>15</v>
      </c>
      <c r="AD6" s="540" t="s">
        <v>16</v>
      </c>
      <c r="AE6" s="540" t="s">
        <v>17</v>
      </c>
    </row>
    <row r="7" spans="1:37" ht="15" customHeight="1">
      <c r="A7" s="564"/>
      <c r="B7" s="558"/>
      <c r="C7" s="558"/>
      <c r="D7" s="580"/>
      <c r="E7" s="580"/>
      <c r="F7" s="580"/>
      <c r="G7" s="543" t="s">
        <v>387</v>
      </c>
      <c r="H7" s="553"/>
      <c r="I7" s="553"/>
      <c r="J7" s="553"/>
      <c r="K7" s="553"/>
      <c r="L7" s="553"/>
      <c r="M7" s="553"/>
      <c r="N7" s="553"/>
      <c r="O7" s="544"/>
      <c r="P7" s="537" t="s">
        <v>388</v>
      </c>
      <c r="Q7" s="538"/>
      <c r="R7" s="538"/>
      <c r="S7" s="538"/>
      <c r="T7" s="538"/>
      <c r="U7" s="538"/>
      <c r="V7" s="538"/>
      <c r="W7" s="538"/>
      <c r="X7" s="539"/>
      <c r="Y7" s="541"/>
      <c r="Z7" s="541"/>
      <c r="AA7" s="541"/>
      <c r="AB7" s="541"/>
      <c r="AC7" s="541"/>
      <c r="AD7" s="541"/>
      <c r="AE7" s="541"/>
    </row>
    <row r="8" spans="1:37" ht="19.5" customHeight="1">
      <c r="A8" s="565"/>
      <c r="B8" s="556"/>
      <c r="C8" s="556"/>
      <c r="D8" s="556" t="s">
        <v>20</v>
      </c>
      <c r="E8" s="556" t="s">
        <v>21</v>
      </c>
      <c r="F8" s="556" t="s">
        <v>22</v>
      </c>
      <c r="G8" s="543" t="s">
        <v>23</v>
      </c>
      <c r="H8" s="544"/>
      <c r="I8" s="543" t="s">
        <v>24</v>
      </c>
      <c r="J8" s="544"/>
      <c r="K8" s="543" t="s">
        <v>25</v>
      </c>
      <c r="L8" s="544"/>
      <c r="M8" s="543" t="s">
        <v>26</v>
      </c>
      <c r="N8" s="544"/>
      <c r="O8" s="545" t="s">
        <v>27</v>
      </c>
      <c r="P8" s="537" t="s">
        <v>23</v>
      </c>
      <c r="Q8" s="539"/>
      <c r="R8" s="537" t="s">
        <v>24</v>
      </c>
      <c r="S8" s="539"/>
      <c r="T8" s="537" t="s">
        <v>25</v>
      </c>
      <c r="U8" s="539"/>
      <c r="V8" s="537" t="s">
        <v>26</v>
      </c>
      <c r="W8" s="539"/>
      <c r="X8" s="550" t="s">
        <v>27</v>
      </c>
      <c r="Y8" s="541"/>
      <c r="Z8" s="541"/>
      <c r="AA8" s="541"/>
      <c r="AB8" s="541"/>
      <c r="AC8" s="541"/>
      <c r="AD8" s="541"/>
      <c r="AE8" s="541"/>
    </row>
    <row r="9" spans="1:37" ht="69" customHeight="1">
      <c r="A9" s="565"/>
      <c r="B9" s="556"/>
      <c r="C9" s="556"/>
      <c r="D9" s="627"/>
      <c r="E9" s="627"/>
      <c r="F9" s="627"/>
      <c r="G9" s="241" t="s">
        <v>28</v>
      </c>
      <c r="H9" s="241" t="s">
        <v>29</v>
      </c>
      <c r="I9" s="241" t="s">
        <v>28</v>
      </c>
      <c r="J9" s="241" t="s">
        <v>29</v>
      </c>
      <c r="K9" s="241" t="s">
        <v>28</v>
      </c>
      <c r="L9" s="241" t="s">
        <v>29</v>
      </c>
      <c r="M9" s="241" t="s">
        <v>28</v>
      </c>
      <c r="N9" s="241" t="s">
        <v>29</v>
      </c>
      <c r="O9" s="631"/>
      <c r="P9" s="242" t="s">
        <v>28</v>
      </c>
      <c r="Q9" s="242" t="s">
        <v>29</v>
      </c>
      <c r="R9" s="242" t="s">
        <v>28</v>
      </c>
      <c r="S9" s="242" t="s">
        <v>29</v>
      </c>
      <c r="T9" s="242" t="s">
        <v>28</v>
      </c>
      <c r="U9" s="242" t="s">
        <v>29</v>
      </c>
      <c r="V9" s="242" t="s">
        <v>28</v>
      </c>
      <c r="W9" s="242" t="s">
        <v>29</v>
      </c>
      <c r="X9" s="628"/>
      <c r="Y9" s="541"/>
      <c r="Z9" s="541"/>
      <c r="AA9" s="541"/>
      <c r="AB9" s="541"/>
      <c r="AC9" s="541"/>
      <c r="AD9" s="541"/>
      <c r="AE9" s="541"/>
    </row>
    <row r="10" spans="1:37" ht="42" customHeight="1">
      <c r="A10" s="299" t="s">
        <v>42</v>
      </c>
      <c r="B10" s="300"/>
      <c r="C10" s="301"/>
      <c r="D10" s="300"/>
      <c r="E10" s="300"/>
      <c r="F10" s="300"/>
      <c r="G10" s="298"/>
      <c r="H10" s="298"/>
      <c r="I10" s="298"/>
      <c r="J10" s="298"/>
      <c r="K10" s="298"/>
      <c r="L10" s="298"/>
      <c r="M10" s="298"/>
      <c r="N10" s="298"/>
      <c r="O10" s="298"/>
      <c r="P10" s="298"/>
      <c r="Q10" s="298"/>
      <c r="R10" s="298"/>
      <c r="S10" s="298"/>
      <c r="T10" s="298"/>
      <c r="U10" s="298"/>
      <c r="V10" s="298"/>
      <c r="W10" s="298"/>
      <c r="X10" s="298"/>
      <c r="Y10" s="298"/>
      <c r="Z10" s="298"/>
      <c r="AA10" s="298"/>
      <c r="AB10" s="298"/>
      <c r="AC10" s="298"/>
      <c r="AD10" s="298"/>
      <c r="AE10" s="302"/>
    </row>
    <row r="11" spans="1:37" s="4" customFormat="1" ht="43.5" customHeight="1">
      <c r="A11" s="453" t="s">
        <v>389</v>
      </c>
      <c r="B11" s="454" t="s">
        <v>390</v>
      </c>
      <c r="C11" s="455" t="s">
        <v>391</v>
      </c>
      <c r="D11" s="456"/>
      <c r="E11" s="457">
        <v>7</v>
      </c>
      <c r="F11" s="456"/>
      <c r="G11" s="308">
        <v>20</v>
      </c>
      <c r="H11" s="308">
        <v>20</v>
      </c>
      <c r="I11" s="308">
        <v>25</v>
      </c>
      <c r="J11" s="308">
        <v>25</v>
      </c>
      <c r="K11" s="308"/>
      <c r="L11" s="308"/>
      <c r="M11" s="308"/>
      <c r="N11" s="308"/>
      <c r="O11" s="308">
        <v>3</v>
      </c>
      <c r="P11" s="458"/>
      <c r="Q11" s="458"/>
      <c r="R11" s="458"/>
      <c r="S11" s="458"/>
      <c r="T11" s="458"/>
      <c r="U11" s="458"/>
      <c r="V11" s="458"/>
      <c r="W11" s="458"/>
      <c r="X11" s="458"/>
      <c r="Y11" s="458">
        <f>SUM(Z11:AC11)</f>
        <v>45</v>
      </c>
      <c r="Z11" s="458">
        <f>G11+P11</f>
        <v>20</v>
      </c>
      <c r="AA11" s="458">
        <f>I11+R11</f>
        <v>25</v>
      </c>
      <c r="AB11" s="458">
        <f>K11+T11</f>
        <v>0</v>
      </c>
      <c r="AC11" s="458">
        <f>M11+V11</f>
        <v>0</v>
      </c>
      <c r="AD11" s="458">
        <f>SUM(G11:N11,P11:W11)</f>
        <v>90</v>
      </c>
      <c r="AE11" s="458">
        <v>3</v>
      </c>
    </row>
    <row r="12" spans="1:37" s="228" customFormat="1" ht="43.5" customHeight="1">
      <c r="A12" s="560" t="s">
        <v>41</v>
      </c>
      <c r="B12" s="561"/>
      <c r="C12" s="562"/>
      <c r="D12" s="207"/>
      <c r="E12" s="207"/>
      <c r="F12" s="207"/>
      <c r="G12" s="21">
        <f>SUM(G3:G11)</f>
        <v>20</v>
      </c>
      <c r="H12" s="21">
        <f t="shared" ref="H12:AE12" si="0">SUM(H3:H11)</f>
        <v>20</v>
      </c>
      <c r="I12" s="21">
        <f t="shared" si="0"/>
        <v>25</v>
      </c>
      <c r="J12" s="21">
        <f t="shared" si="0"/>
        <v>25</v>
      </c>
      <c r="K12" s="21">
        <f t="shared" si="0"/>
        <v>0</v>
      </c>
      <c r="L12" s="21">
        <f t="shared" si="0"/>
        <v>0</v>
      </c>
      <c r="M12" s="21">
        <f t="shared" si="0"/>
        <v>0</v>
      </c>
      <c r="N12" s="21">
        <f t="shared" si="0"/>
        <v>0</v>
      </c>
      <c r="O12" s="21">
        <f t="shared" si="0"/>
        <v>3</v>
      </c>
      <c r="P12" s="21">
        <f t="shared" si="0"/>
        <v>0</v>
      </c>
      <c r="Q12" s="21">
        <f t="shared" si="0"/>
        <v>0</v>
      </c>
      <c r="R12" s="21">
        <f t="shared" si="0"/>
        <v>0</v>
      </c>
      <c r="S12" s="21">
        <f t="shared" si="0"/>
        <v>0</v>
      </c>
      <c r="T12" s="21">
        <f t="shared" si="0"/>
        <v>0</v>
      </c>
      <c r="U12" s="21">
        <f t="shared" si="0"/>
        <v>0</v>
      </c>
      <c r="V12" s="21">
        <f t="shared" si="0"/>
        <v>0</v>
      </c>
      <c r="W12" s="21">
        <f t="shared" si="0"/>
        <v>0</v>
      </c>
      <c r="X12" s="21">
        <f t="shared" si="0"/>
        <v>0</v>
      </c>
      <c r="Y12" s="21">
        <f t="shared" si="0"/>
        <v>45</v>
      </c>
      <c r="Z12" s="21">
        <f t="shared" si="0"/>
        <v>20</v>
      </c>
      <c r="AA12" s="21">
        <f t="shared" si="0"/>
        <v>25</v>
      </c>
      <c r="AB12" s="21">
        <f t="shared" si="0"/>
        <v>0</v>
      </c>
      <c r="AC12" s="21">
        <f t="shared" si="0"/>
        <v>0</v>
      </c>
      <c r="AD12" s="21">
        <f t="shared" si="0"/>
        <v>90</v>
      </c>
      <c r="AE12" s="21">
        <f t="shared" si="0"/>
        <v>3</v>
      </c>
    </row>
    <row r="13" spans="1:37" s="228" customFormat="1" ht="26.25" customHeight="1">
      <c r="A13" s="208" t="s">
        <v>305</v>
      </c>
      <c r="B13" s="209"/>
      <c r="C13" s="468"/>
      <c r="D13" s="209"/>
      <c r="E13" s="209"/>
      <c r="F13" s="209"/>
      <c r="G13" s="210"/>
      <c r="H13" s="210"/>
      <c r="I13" s="210"/>
      <c r="J13" s="210"/>
      <c r="K13" s="210"/>
      <c r="L13" s="210"/>
      <c r="M13" s="210"/>
      <c r="N13" s="210"/>
      <c r="O13" s="210"/>
      <c r="P13" s="210"/>
      <c r="Q13" s="210"/>
      <c r="R13" s="210"/>
      <c r="S13" s="210"/>
      <c r="T13" s="210"/>
      <c r="U13" s="210"/>
      <c r="V13" s="210"/>
      <c r="W13" s="210"/>
      <c r="X13" s="210"/>
      <c r="Y13" s="210"/>
      <c r="Z13" s="210"/>
      <c r="AA13" s="210"/>
      <c r="AB13" s="210"/>
      <c r="AC13" s="210"/>
      <c r="AD13" s="210"/>
      <c r="AE13" s="224"/>
    </row>
    <row r="14" spans="1:37" s="228" customFormat="1" ht="29.25" customHeight="1">
      <c r="A14" s="20" t="s">
        <v>306</v>
      </c>
      <c r="B14" s="9" t="s">
        <v>307</v>
      </c>
      <c r="C14" s="206" t="s">
        <v>299</v>
      </c>
      <c r="D14" s="466">
        <v>11</v>
      </c>
      <c r="E14" s="211" t="s">
        <v>308</v>
      </c>
      <c r="F14" s="469"/>
      <c r="G14" s="18">
        <v>15</v>
      </c>
      <c r="H14" s="18">
        <v>20</v>
      </c>
      <c r="I14" s="18">
        <v>15</v>
      </c>
      <c r="J14" s="18">
        <v>25</v>
      </c>
      <c r="K14" s="18">
        <v>25</v>
      </c>
      <c r="L14" s="18"/>
      <c r="M14" s="18"/>
      <c r="N14" s="18"/>
      <c r="O14" s="18">
        <v>4</v>
      </c>
      <c r="P14" s="19">
        <v>15</v>
      </c>
      <c r="Q14" s="19">
        <v>25</v>
      </c>
      <c r="R14" s="19">
        <v>25</v>
      </c>
      <c r="S14" s="19">
        <v>25</v>
      </c>
      <c r="T14" s="19">
        <v>35</v>
      </c>
      <c r="U14" s="19"/>
      <c r="V14" s="19"/>
      <c r="W14" s="19"/>
      <c r="X14" s="19">
        <v>5</v>
      </c>
      <c r="Y14" s="12">
        <f>SUM(Z14:AC14)</f>
        <v>130</v>
      </c>
      <c r="Z14" s="12">
        <f t="shared" ref="Z14:Z22" si="1">SUM(G14,P14)</f>
        <v>30</v>
      </c>
      <c r="AA14" s="12">
        <f t="shared" ref="AA14:AA22" si="2">SUM(I14,R14)</f>
        <v>40</v>
      </c>
      <c r="AB14" s="12">
        <f t="shared" ref="AB14:AB22" si="3">SUM(K14,T14)</f>
        <v>60</v>
      </c>
      <c r="AC14" s="12">
        <f t="shared" ref="AC14:AC22" si="4">SUM(M14,V14)</f>
        <v>0</v>
      </c>
      <c r="AD14" s="12">
        <f>SUM(G14:N14,P14:W14)</f>
        <v>225</v>
      </c>
      <c r="AE14" s="12">
        <f t="shared" ref="AE14:AE22" si="5">SUM(O14,X14)</f>
        <v>9</v>
      </c>
    </row>
    <row r="15" spans="1:37" s="4" customFormat="1" ht="29.25" customHeight="1">
      <c r="A15" s="445" t="s">
        <v>392</v>
      </c>
      <c r="B15" s="454" t="s">
        <v>393</v>
      </c>
      <c r="C15" s="285" t="s">
        <v>394</v>
      </c>
      <c r="D15" s="439">
        <v>7</v>
      </c>
      <c r="E15" s="438" t="s">
        <v>192</v>
      </c>
      <c r="F15" s="440"/>
      <c r="G15" s="441">
        <v>15</v>
      </c>
      <c r="H15" s="441">
        <v>5</v>
      </c>
      <c r="I15" s="441">
        <v>10</v>
      </c>
      <c r="J15" s="441">
        <v>5</v>
      </c>
      <c r="K15" s="441"/>
      <c r="L15" s="441"/>
      <c r="M15" s="441"/>
      <c r="N15" s="441"/>
      <c r="O15" s="441">
        <v>1</v>
      </c>
      <c r="P15" s="442"/>
      <c r="Q15" s="442"/>
      <c r="R15" s="442"/>
      <c r="S15" s="442"/>
      <c r="T15" s="442"/>
      <c r="U15" s="442"/>
      <c r="V15" s="442"/>
      <c r="W15" s="442"/>
      <c r="X15" s="442"/>
      <c r="Y15" s="308">
        <f>SUM(Z15:AC15)</f>
        <v>25</v>
      </c>
      <c r="Z15" s="308">
        <f t="shared" si="1"/>
        <v>15</v>
      </c>
      <c r="AA15" s="308">
        <f t="shared" si="2"/>
        <v>10</v>
      </c>
      <c r="AB15" s="308">
        <f t="shared" si="3"/>
        <v>0</v>
      </c>
      <c r="AC15" s="308">
        <f t="shared" si="4"/>
        <v>0</v>
      </c>
      <c r="AD15" s="308">
        <f>SUM(G15:N15,P15:W15)</f>
        <v>35</v>
      </c>
      <c r="AE15" s="308">
        <v>1</v>
      </c>
    </row>
    <row r="16" spans="1:37" s="228" customFormat="1" ht="27.75" customHeight="1">
      <c r="A16" s="20" t="s">
        <v>309</v>
      </c>
      <c r="B16" s="9" t="s">
        <v>310</v>
      </c>
      <c r="C16" s="206" t="s">
        <v>311</v>
      </c>
      <c r="D16" s="466">
        <v>11</v>
      </c>
      <c r="E16" s="211" t="s">
        <v>312</v>
      </c>
      <c r="F16" s="469"/>
      <c r="G16" s="18">
        <v>15</v>
      </c>
      <c r="H16" s="18">
        <v>10</v>
      </c>
      <c r="I16" s="18">
        <v>15</v>
      </c>
      <c r="J16" s="18">
        <v>10</v>
      </c>
      <c r="K16" s="18">
        <v>20</v>
      </c>
      <c r="L16" s="18"/>
      <c r="M16" s="18"/>
      <c r="N16" s="18"/>
      <c r="O16" s="18">
        <v>2</v>
      </c>
      <c r="P16" s="19">
        <v>15</v>
      </c>
      <c r="Q16" s="19">
        <v>20</v>
      </c>
      <c r="R16" s="19">
        <v>15</v>
      </c>
      <c r="S16" s="19">
        <v>10</v>
      </c>
      <c r="T16" s="19">
        <v>15</v>
      </c>
      <c r="U16" s="19"/>
      <c r="V16" s="19"/>
      <c r="W16" s="19"/>
      <c r="X16" s="19">
        <v>3</v>
      </c>
      <c r="Y16" s="12">
        <f t="shared" ref="Y16:Y22" si="6">SUM(Z16:AC16)</f>
        <v>95</v>
      </c>
      <c r="Z16" s="12">
        <f t="shared" si="1"/>
        <v>30</v>
      </c>
      <c r="AA16" s="12">
        <f t="shared" si="2"/>
        <v>30</v>
      </c>
      <c r="AB16" s="12">
        <f t="shared" si="3"/>
        <v>35</v>
      </c>
      <c r="AC16" s="12">
        <f t="shared" si="4"/>
        <v>0</v>
      </c>
      <c r="AD16" s="12">
        <f t="shared" ref="AD16:AD22" si="7">SUM(G16:N16,P16:W16)</f>
        <v>145</v>
      </c>
      <c r="AE16" s="12">
        <v>5</v>
      </c>
    </row>
    <row r="17" spans="1:31" s="228" customFormat="1" ht="24" customHeight="1">
      <c r="A17" s="20" t="s">
        <v>395</v>
      </c>
      <c r="B17" s="9" t="s">
        <v>396</v>
      </c>
      <c r="C17" s="206" t="s">
        <v>397</v>
      </c>
      <c r="D17" s="466">
        <v>7</v>
      </c>
      <c r="E17" s="469">
        <v>7</v>
      </c>
      <c r="F17" s="469"/>
      <c r="G17" s="18">
        <v>15</v>
      </c>
      <c r="H17" s="18">
        <v>15</v>
      </c>
      <c r="I17" s="18">
        <v>15</v>
      </c>
      <c r="J17" s="18">
        <v>25</v>
      </c>
      <c r="K17" s="18">
        <v>30</v>
      </c>
      <c r="L17" s="18"/>
      <c r="M17" s="18"/>
      <c r="N17" s="18"/>
      <c r="O17" s="18">
        <v>4</v>
      </c>
      <c r="P17" s="19"/>
      <c r="Q17" s="19"/>
      <c r="R17" s="19"/>
      <c r="S17" s="19"/>
      <c r="T17" s="19"/>
      <c r="U17" s="19"/>
      <c r="V17" s="19"/>
      <c r="W17" s="19"/>
      <c r="X17" s="19"/>
      <c r="Y17" s="12">
        <f t="shared" si="6"/>
        <v>60</v>
      </c>
      <c r="Z17" s="12">
        <f t="shared" si="1"/>
        <v>15</v>
      </c>
      <c r="AA17" s="12">
        <f t="shared" si="2"/>
        <v>15</v>
      </c>
      <c r="AB17" s="12">
        <f t="shared" si="3"/>
        <v>30</v>
      </c>
      <c r="AC17" s="12">
        <f t="shared" si="4"/>
        <v>0</v>
      </c>
      <c r="AD17" s="12">
        <f t="shared" si="7"/>
        <v>100</v>
      </c>
      <c r="AE17" s="12">
        <f t="shared" si="5"/>
        <v>4</v>
      </c>
    </row>
    <row r="18" spans="1:31" s="228" customFormat="1" ht="24" customHeight="1">
      <c r="A18" s="20" t="s">
        <v>398</v>
      </c>
      <c r="B18" s="9" t="s">
        <v>399</v>
      </c>
      <c r="C18" s="206" t="s">
        <v>400</v>
      </c>
      <c r="D18" s="466">
        <v>12</v>
      </c>
      <c r="E18" s="469">
        <v>8</v>
      </c>
      <c r="F18" s="469"/>
      <c r="G18" s="18"/>
      <c r="H18" s="18"/>
      <c r="I18" s="18"/>
      <c r="J18" s="18"/>
      <c r="K18" s="18"/>
      <c r="L18" s="18"/>
      <c r="M18" s="18"/>
      <c r="N18" s="18"/>
      <c r="O18" s="18"/>
      <c r="P18" s="19">
        <v>25</v>
      </c>
      <c r="Q18" s="19">
        <v>20</v>
      </c>
      <c r="R18" s="19">
        <v>35</v>
      </c>
      <c r="S18" s="19">
        <v>20</v>
      </c>
      <c r="T18" s="19">
        <v>25</v>
      </c>
      <c r="U18" s="19"/>
      <c r="V18" s="19"/>
      <c r="W18" s="19"/>
      <c r="X18" s="19">
        <v>5</v>
      </c>
      <c r="Y18" s="12">
        <f t="shared" si="6"/>
        <v>85</v>
      </c>
      <c r="Z18" s="12">
        <f t="shared" si="1"/>
        <v>25</v>
      </c>
      <c r="AA18" s="12">
        <f t="shared" si="2"/>
        <v>35</v>
      </c>
      <c r="AB18" s="12">
        <f t="shared" si="3"/>
        <v>25</v>
      </c>
      <c r="AC18" s="12">
        <f t="shared" si="4"/>
        <v>0</v>
      </c>
      <c r="AD18" s="12">
        <f t="shared" si="7"/>
        <v>125</v>
      </c>
      <c r="AE18" s="12">
        <f t="shared" si="5"/>
        <v>5</v>
      </c>
    </row>
    <row r="19" spans="1:31" s="228" customFormat="1" ht="24" customHeight="1">
      <c r="A19" s="20" t="s">
        <v>401</v>
      </c>
      <c r="B19" s="9" t="s">
        <v>402</v>
      </c>
      <c r="C19" s="206" t="s">
        <v>403</v>
      </c>
      <c r="D19" s="466">
        <v>7</v>
      </c>
      <c r="E19" s="469">
        <v>7</v>
      </c>
      <c r="F19" s="469"/>
      <c r="G19" s="459">
        <v>25</v>
      </c>
      <c r="H19" s="459">
        <v>10</v>
      </c>
      <c r="I19" s="459">
        <v>35</v>
      </c>
      <c r="J19" s="459">
        <v>10</v>
      </c>
      <c r="K19" s="459">
        <v>25</v>
      </c>
      <c r="L19" s="459"/>
      <c r="M19" s="459"/>
      <c r="N19" s="459"/>
      <c r="O19" s="459">
        <v>4</v>
      </c>
      <c r="P19" s="307"/>
      <c r="Q19" s="307"/>
      <c r="R19" s="307"/>
      <c r="S19" s="307"/>
      <c r="T19" s="307"/>
      <c r="U19" s="307"/>
      <c r="V19" s="307"/>
      <c r="W19" s="307"/>
      <c r="X19" s="307"/>
      <c r="Y19" s="308">
        <f t="shared" si="6"/>
        <v>85</v>
      </c>
      <c r="Z19" s="308">
        <f t="shared" si="1"/>
        <v>25</v>
      </c>
      <c r="AA19" s="308">
        <f t="shared" si="2"/>
        <v>35</v>
      </c>
      <c r="AB19" s="308">
        <f t="shared" si="3"/>
        <v>25</v>
      </c>
      <c r="AC19" s="308">
        <f t="shared" si="4"/>
        <v>0</v>
      </c>
      <c r="AD19" s="308">
        <f t="shared" si="7"/>
        <v>105</v>
      </c>
      <c r="AE19" s="308">
        <f t="shared" si="5"/>
        <v>4</v>
      </c>
    </row>
    <row r="20" spans="1:31" s="228" customFormat="1" ht="24" customHeight="1">
      <c r="A20" s="20" t="s">
        <v>404</v>
      </c>
      <c r="B20" s="9" t="s">
        <v>405</v>
      </c>
      <c r="C20" s="206" t="s">
        <v>406</v>
      </c>
      <c r="D20" s="466">
        <v>7</v>
      </c>
      <c r="E20" s="469">
        <v>7</v>
      </c>
      <c r="F20" s="469"/>
      <c r="G20" s="18">
        <v>20</v>
      </c>
      <c r="H20" s="18">
        <v>15</v>
      </c>
      <c r="I20" s="18">
        <v>15</v>
      </c>
      <c r="J20" s="18">
        <v>10</v>
      </c>
      <c r="K20" s="18">
        <v>15</v>
      </c>
      <c r="L20" s="18"/>
      <c r="M20" s="18"/>
      <c r="N20" s="18"/>
      <c r="O20" s="18">
        <v>3</v>
      </c>
      <c r="P20" s="19"/>
      <c r="Q20" s="19"/>
      <c r="R20" s="19"/>
      <c r="S20" s="19"/>
      <c r="T20" s="19"/>
      <c r="U20" s="19"/>
      <c r="V20" s="19"/>
      <c r="W20" s="19"/>
      <c r="X20" s="19"/>
      <c r="Y20" s="12">
        <f t="shared" si="6"/>
        <v>50</v>
      </c>
      <c r="Z20" s="12">
        <f t="shared" si="1"/>
        <v>20</v>
      </c>
      <c r="AA20" s="12">
        <f t="shared" si="2"/>
        <v>15</v>
      </c>
      <c r="AB20" s="12">
        <f t="shared" si="3"/>
        <v>15</v>
      </c>
      <c r="AC20" s="12">
        <f t="shared" si="4"/>
        <v>0</v>
      </c>
      <c r="AD20" s="12">
        <f t="shared" si="7"/>
        <v>75</v>
      </c>
      <c r="AE20" s="12">
        <f t="shared" si="5"/>
        <v>3</v>
      </c>
    </row>
    <row r="21" spans="1:31" s="228" customFormat="1" ht="24" customHeight="1">
      <c r="A21" s="20" t="s">
        <v>407</v>
      </c>
      <c r="B21" s="9" t="s">
        <v>408</v>
      </c>
      <c r="C21" s="206" t="s">
        <v>409</v>
      </c>
      <c r="D21" s="466">
        <v>7</v>
      </c>
      <c r="E21" s="469">
        <v>7</v>
      </c>
      <c r="F21" s="469"/>
      <c r="G21" s="18">
        <v>25</v>
      </c>
      <c r="H21" s="18">
        <v>15</v>
      </c>
      <c r="I21" s="18">
        <v>25</v>
      </c>
      <c r="J21" s="18">
        <v>15</v>
      </c>
      <c r="K21" s="18">
        <v>20</v>
      </c>
      <c r="L21" s="18"/>
      <c r="M21" s="18"/>
      <c r="N21" s="18"/>
      <c r="O21" s="18">
        <v>4</v>
      </c>
      <c r="P21" s="19"/>
      <c r="Q21" s="19"/>
      <c r="R21" s="19"/>
      <c r="S21" s="19"/>
      <c r="T21" s="19"/>
      <c r="U21" s="19"/>
      <c r="V21" s="19"/>
      <c r="W21" s="19"/>
      <c r="X21" s="19"/>
      <c r="Y21" s="12">
        <f t="shared" si="6"/>
        <v>70</v>
      </c>
      <c r="Z21" s="12">
        <f t="shared" si="1"/>
        <v>25</v>
      </c>
      <c r="AA21" s="12">
        <f t="shared" si="2"/>
        <v>25</v>
      </c>
      <c r="AB21" s="12">
        <f t="shared" si="3"/>
        <v>20</v>
      </c>
      <c r="AC21" s="12">
        <f t="shared" si="4"/>
        <v>0</v>
      </c>
      <c r="AD21" s="12">
        <f t="shared" si="7"/>
        <v>100</v>
      </c>
      <c r="AE21" s="12">
        <f t="shared" si="5"/>
        <v>4</v>
      </c>
    </row>
    <row r="22" spans="1:31" s="228" customFormat="1" ht="24" customHeight="1">
      <c r="A22" s="20" t="s">
        <v>410</v>
      </c>
      <c r="B22" s="9" t="s">
        <v>411</v>
      </c>
      <c r="C22" s="206" t="s">
        <v>412</v>
      </c>
      <c r="D22" s="466">
        <v>8</v>
      </c>
      <c r="E22" s="469">
        <v>8</v>
      </c>
      <c r="F22" s="469"/>
      <c r="G22" s="18"/>
      <c r="H22" s="18"/>
      <c r="I22" s="18"/>
      <c r="J22" s="18"/>
      <c r="K22" s="18"/>
      <c r="L22" s="18"/>
      <c r="M22" s="18"/>
      <c r="N22" s="18"/>
      <c r="O22" s="18"/>
      <c r="P22" s="307">
        <v>30</v>
      </c>
      <c r="Q22" s="307">
        <v>25</v>
      </c>
      <c r="R22" s="307">
        <v>35</v>
      </c>
      <c r="S22" s="307">
        <v>30</v>
      </c>
      <c r="T22" s="307"/>
      <c r="U22" s="307"/>
      <c r="V22" s="307"/>
      <c r="W22" s="307"/>
      <c r="X22" s="307">
        <v>5</v>
      </c>
      <c r="Y22" s="308">
        <f t="shared" si="6"/>
        <v>65</v>
      </c>
      <c r="Z22" s="308">
        <f t="shared" si="1"/>
        <v>30</v>
      </c>
      <c r="AA22" s="308">
        <f t="shared" si="2"/>
        <v>35</v>
      </c>
      <c r="AB22" s="308">
        <f t="shared" si="3"/>
        <v>0</v>
      </c>
      <c r="AC22" s="308">
        <f t="shared" si="4"/>
        <v>0</v>
      </c>
      <c r="AD22" s="308">
        <f t="shared" si="7"/>
        <v>120</v>
      </c>
      <c r="AE22" s="308">
        <f t="shared" si="5"/>
        <v>5</v>
      </c>
    </row>
    <row r="23" spans="1:31" s="228" customFormat="1" ht="15.75">
      <c r="A23" s="560" t="s">
        <v>41</v>
      </c>
      <c r="B23" s="561"/>
      <c r="C23" s="562"/>
      <c r="D23" s="207"/>
      <c r="E23" s="207"/>
      <c r="F23" s="207"/>
      <c r="G23" s="21">
        <f>SUM(G14:G22)</f>
        <v>130</v>
      </c>
      <c r="H23" s="21">
        <f t="shared" ref="H23:AE23" si="8">SUM(H14:H22)</f>
        <v>90</v>
      </c>
      <c r="I23" s="21">
        <f t="shared" si="8"/>
        <v>130</v>
      </c>
      <c r="J23" s="21">
        <f t="shared" si="8"/>
        <v>100</v>
      </c>
      <c r="K23" s="21">
        <f t="shared" si="8"/>
        <v>135</v>
      </c>
      <c r="L23" s="21">
        <f t="shared" si="8"/>
        <v>0</v>
      </c>
      <c r="M23" s="21">
        <f t="shared" si="8"/>
        <v>0</v>
      </c>
      <c r="N23" s="21">
        <f t="shared" si="8"/>
        <v>0</v>
      </c>
      <c r="O23" s="21">
        <f t="shared" si="8"/>
        <v>22</v>
      </c>
      <c r="P23" s="21">
        <f t="shared" si="8"/>
        <v>85</v>
      </c>
      <c r="Q23" s="21">
        <f t="shared" si="8"/>
        <v>90</v>
      </c>
      <c r="R23" s="21">
        <f t="shared" si="8"/>
        <v>110</v>
      </c>
      <c r="S23" s="21">
        <f t="shared" si="8"/>
        <v>85</v>
      </c>
      <c r="T23" s="21">
        <f t="shared" si="8"/>
        <v>75</v>
      </c>
      <c r="U23" s="21">
        <f t="shared" si="8"/>
        <v>0</v>
      </c>
      <c r="V23" s="21">
        <f t="shared" si="8"/>
        <v>0</v>
      </c>
      <c r="W23" s="21">
        <f t="shared" si="8"/>
        <v>0</v>
      </c>
      <c r="X23" s="21">
        <f t="shared" si="8"/>
        <v>18</v>
      </c>
      <c r="Y23" s="21">
        <f t="shared" si="8"/>
        <v>665</v>
      </c>
      <c r="Z23" s="21">
        <f t="shared" si="8"/>
        <v>215</v>
      </c>
      <c r="AA23" s="21">
        <f t="shared" si="8"/>
        <v>240</v>
      </c>
      <c r="AB23" s="21">
        <f t="shared" si="8"/>
        <v>210</v>
      </c>
      <c r="AC23" s="21">
        <f t="shared" si="8"/>
        <v>0</v>
      </c>
      <c r="AD23" s="21">
        <f t="shared" si="8"/>
        <v>1030</v>
      </c>
      <c r="AE23" s="21">
        <f t="shared" si="8"/>
        <v>40</v>
      </c>
    </row>
    <row r="24" spans="1:31" s="228" customFormat="1" ht="25.5" customHeight="1">
      <c r="A24" s="208" t="s">
        <v>322</v>
      </c>
      <c r="B24" s="209"/>
      <c r="C24" s="468"/>
      <c r="D24" s="209"/>
      <c r="E24" s="209"/>
      <c r="F24" s="209"/>
      <c r="G24" s="210"/>
      <c r="H24" s="210"/>
      <c r="I24" s="210"/>
      <c r="J24" s="210"/>
      <c r="K24" s="210"/>
      <c r="L24" s="210"/>
      <c r="M24" s="210"/>
      <c r="N24" s="210"/>
      <c r="O24" s="210"/>
      <c r="P24" s="210"/>
      <c r="Q24" s="210"/>
      <c r="R24" s="210"/>
      <c r="S24" s="210"/>
      <c r="T24" s="210"/>
      <c r="U24" s="210"/>
      <c r="V24" s="210"/>
      <c r="W24" s="210"/>
      <c r="X24" s="210"/>
      <c r="Y24" s="210"/>
      <c r="Z24" s="210"/>
      <c r="AA24" s="210"/>
      <c r="AB24" s="210"/>
      <c r="AC24" s="210"/>
      <c r="AD24" s="210"/>
      <c r="AE24" s="224"/>
    </row>
    <row r="25" spans="1:31" s="228" customFormat="1" ht="25.5" customHeight="1">
      <c r="A25" s="20" t="s">
        <v>413</v>
      </c>
      <c r="B25" s="9" t="s">
        <v>414</v>
      </c>
      <c r="C25" s="206" t="s">
        <v>415</v>
      </c>
      <c r="D25" s="466">
        <v>8</v>
      </c>
      <c r="E25" s="469" t="s">
        <v>416</v>
      </c>
      <c r="F25" s="469"/>
      <c r="G25" s="18">
        <v>15</v>
      </c>
      <c r="H25" s="18">
        <v>10</v>
      </c>
      <c r="I25" s="18">
        <v>15</v>
      </c>
      <c r="J25" s="18">
        <v>10</v>
      </c>
      <c r="K25" s="18">
        <v>25</v>
      </c>
      <c r="L25" s="18"/>
      <c r="M25" s="18"/>
      <c r="N25" s="18"/>
      <c r="O25" s="18">
        <v>3</v>
      </c>
      <c r="P25" s="19">
        <v>15</v>
      </c>
      <c r="Q25" s="19">
        <v>10</v>
      </c>
      <c r="R25" s="19">
        <v>15</v>
      </c>
      <c r="S25" s="19"/>
      <c r="T25" s="19">
        <v>10</v>
      </c>
      <c r="U25" s="19"/>
      <c r="V25" s="19"/>
      <c r="W25" s="19"/>
      <c r="X25" s="19">
        <v>2</v>
      </c>
      <c r="Y25" s="12">
        <f>SUM(Z25:AC25)</f>
        <v>95</v>
      </c>
      <c r="Z25" s="12">
        <f>SUM(G25,P25)</f>
        <v>30</v>
      </c>
      <c r="AA25" s="12">
        <f>SUM(I25,R25)</f>
        <v>30</v>
      </c>
      <c r="AB25" s="12">
        <f>SUM(K25,T25)</f>
        <v>35</v>
      </c>
      <c r="AC25" s="12">
        <f>SUM(M25,V25)</f>
        <v>0</v>
      </c>
      <c r="AD25" s="12">
        <f>SUM(G25:N25,P25:W25)</f>
        <v>125</v>
      </c>
      <c r="AE25" s="12">
        <f>SUM(O25,X25)</f>
        <v>5</v>
      </c>
    </row>
    <row r="26" spans="1:31" s="228" customFormat="1" ht="25.5" customHeight="1">
      <c r="A26" s="20" t="s">
        <v>417</v>
      </c>
      <c r="B26" s="9" t="s">
        <v>323</v>
      </c>
      <c r="C26" s="206" t="s">
        <v>324</v>
      </c>
      <c r="D26" s="466">
        <v>12</v>
      </c>
      <c r="E26" s="211" t="s">
        <v>325</v>
      </c>
      <c r="F26" s="469"/>
      <c r="G26" s="18">
        <v>15</v>
      </c>
      <c r="H26" s="18">
        <v>10</v>
      </c>
      <c r="I26" s="18">
        <v>15</v>
      </c>
      <c r="J26" s="18">
        <v>10</v>
      </c>
      <c r="K26" s="18">
        <v>25</v>
      </c>
      <c r="L26" s="18"/>
      <c r="M26" s="18"/>
      <c r="N26" s="18"/>
      <c r="O26" s="18">
        <v>3</v>
      </c>
      <c r="P26" s="19">
        <v>15</v>
      </c>
      <c r="Q26" s="19">
        <v>10</v>
      </c>
      <c r="R26" s="19">
        <v>15</v>
      </c>
      <c r="S26" s="19">
        <v>10</v>
      </c>
      <c r="T26" s="19"/>
      <c r="U26" s="19"/>
      <c r="V26" s="19"/>
      <c r="W26" s="19"/>
      <c r="X26" s="19">
        <v>2</v>
      </c>
      <c r="Y26" s="12">
        <f>SUM(Z26:AC26)</f>
        <v>85</v>
      </c>
      <c r="Z26" s="12">
        <f>SUM(G26,P26)</f>
        <v>30</v>
      </c>
      <c r="AA26" s="12">
        <f>SUM(I26,R26)</f>
        <v>30</v>
      </c>
      <c r="AB26" s="12">
        <f>SUM(K26,T26)</f>
        <v>25</v>
      </c>
      <c r="AC26" s="12">
        <f>SUM(M26,V26)</f>
        <v>0</v>
      </c>
      <c r="AD26" s="12">
        <f>SUM(G26:N26,P26:W26)</f>
        <v>125</v>
      </c>
      <c r="AE26" s="12">
        <f>SUM(O26,X26)</f>
        <v>5</v>
      </c>
    </row>
    <row r="27" spans="1:31" s="228" customFormat="1" ht="25.5" customHeight="1">
      <c r="A27" s="20" t="s">
        <v>418</v>
      </c>
      <c r="B27" s="10" t="s">
        <v>419</v>
      </c>
      <c r="C27" s="206" t="s">
        <v>420</v>
      </c>
      <c r="D27" s="466">
        <v>8</v>
      </c>
      <c r="E27" s="469">
        <v>8</v>
      </c>
      <c r="F27" s="469"/>
      <c r="G27" s="18"/>
      <c r="H27" s="18"/>
      <c r="I27" s="18"/>
      <c r="J27" s="18"/>
      <c r="K27" s="18"/>
      <c r="L27" s="18"/>
      <c r="M27" s="18"/>
      <c r="N27" s="18"/>
      <c r="O27" s="18"/>
      <c r="P27" s="19">
        <v>15</v>
      </c>
      <c r="Q27" s="19">
        <v>10</v>
      </c>
      <c r="R27" s="19"/>
      <c r="S27" s="19"/>
      <c r="T27" s="19"/>
      <c r="U27" s="19"/>
      <c r="V27" s="19"/>
      <c r="W27" s="19"/>
      <c r="X27" s="19">
        <v>1</v>
      </c>
      <c r="Y27" s="12">
        <f>SUM(Z27:AC27)</f>
        <v>15</v>
      </c>
      <c r="Z27" s="12">
        <f>SUM(G27,P27)</f>
        <v>15</v>
      </c>
      <c r="AA27" s="12">
        <f>SUM(I27,R27)</f>
        <v>0</v>
      </c>
      <c r="AB27" s="12">
        <f>SUM(K27,T27)</f>
        <v>0</v>
      </c>
      <c r="AC27" s="12">
        <f>SUM(M27,V27)</f>
        <v>0</v>
      </c>
      <c r="AD27" s="12">
        <f>SUM(G27:N27,P27:W27)</f>
        <v>25</v>
      </c>
      <c r="AE27" s="12">
        <f>SUM(O27,X27)</f>
        <v>1</v>
      </c>
    </row>
    <row r="28" spans="1:31" s="228" customFormat="1" ht="22.5" customHeight="1">
      <c r="A28" s="20" t="s">
        <v>421</v>
      </c>
      <c r="B28" s="212" t="s">
        <v>422</v>
      </c>
      <c r="C28" s="206" t="s">
        <v>423</v>
      </c>
      <c r="D28" s="466">
        <v>8</v>
      </c>
      <c r="E28" s="469">
        <v>8</v>
      </c>
      <c r="F28" s="469"/>
      <c r="G28" s="18"/>
      <c r="H28" s="18"/>
      <c r="I28" s="18"/>
      <c r="J28" s="18"/>
      <c r="K28" s="18"/>
      <c r="L28" s="18"/>
      <c r="M28" s="18"/>
      <c r="N28" s="18"/>
      <c r="O28" s="18"/>
      <c r="P28" s="19">
        <v>15</v>
      </c>
      <c r="Q28" s="19">
        <v>10</v>
      </c>
      <c r="R28" s="19">
        <v>15</v>
      </c>
      <c r="S28" s="19">
        <v>10</v>
      </c>
      <c r="T28" s="19">
        <v>25</v>
      </c>
      <c r="U28" s="19"/>
      <c r="V28" s="19"/>
      <c r="W28" s="19"/>
      <c r="X28" s="19">
        <v>3</v>
      </c>
      <c r="Y28" s="12">
        <f t="shared" ref="Y28" si="9">SUM(Z28:AC28)</f>
        <v>55</v>
      </c>
      <c r="Z28" s="12">
        <f>SUM(G28,P28)</f>
        <v>15</v>
      </c>
      <c r="AA28" s="12">
        <f>SUM(I28,R28)</f>
        <v>15</v>
      </c>
      <c r="AB28" s="12">
        <f t="shared" ref="AB28" si="10">SUM(K28,T28)</f>
        <v>25</v>
      </c>
      <c r="AC28" s="12">
        <f t="shared" ref="AC28" si="11">SUM(M28,V28)</f>
        <v>0</v>
      </c>
      <c r="AD28" s="12">
        <f>SUM(G28:N28,P28:W28)</f>
        <v>75</v>
      </c>
      <c r="AE28" s="12">
        <f>SUM(O28,X28)</f>
        <v>3</v>
      </c>
    </row>
    <row r="29" spans="1:31" s="228" customFormat="1" ht="15.75">
      <c r="A29" s="560" t="s">
        <v>41</v>
      </c>
      <c r="B29" s="561"/>
      <c r="C29" s="562"/>
      <c r="D29" s="207"/>
      <c r="E29" s="207"/>
      <c r="F29" s="207"/>
      <c r="G29" s="21">
        <f t="shared" ref="G29:AE29" si="12">SUM(G25:G28)</f>
        <v>30</v>
      </c>
      <c r="H29" s="21">
        <f t="shared" si="12"/>
        <v>20</v>
      </c>
      <c r="I29" s="21">
        <f t="shared" si="12"/>
        <v>30</v>
      </c>
      <c r="J29" s="21">
        <f t="shared" si="12"/>
        <v>20</v>
      </c>
      <c r="K29" s="21">
        <f t="shared" si="12"/>
        <v>50</v>
      </c>
      <c r="L29" s="21">
        <f t="shared" si="12"/>
        <v>0</v>
      </c>
      <c r="M29" s="21">
        <f t="shared" si="12"/>
        <v>0</v>
      </c>
      <c r="N29" s="21">
        <f t="shared" si="12"/>
        <v>0</v>
      </c>
      <c r="O29" s="21">
        <f t="shared" si="12"/>
        <v>6</v>
      </c>
      <c r="P29" s="21">
        <f t="shared" si="12"/>
        <v>60</v>
      </c>
      <c r="Q29" s="21">
        <f t="shared" si="12"/>
        <v>40</v>
      </c>
      <c r="R29" s="21">
        <f t="shared" si="12"/>
        <v>45</v>
      </c>
      <c r="S29" s="21">
        <f t="shared" si="12"/>
        <v>20</v>
      </c>
      <c r="T29" s="21">
        <f t="shared" si="12"/>
        <v>35</v>
      </c>
      <c r="U29" s="21">
        <f t="shared" si="12"/>
        <v>0</v>
      </c>
      <c r="V29" s="21">
        <f t="shared" si="12"/>
        <v>0</v>
      </c>
      <c r="W29" s="21">
        <f t="shared" si="12"/>
        <v>0</v>
      </c>
      <c r="X29" s="21">
        <f t="shared" si="12"/>
        <v>8</v>
      </c>
      <c r="Y29" s="21">
        <f t="shared" si="12"/>
        <v>250</v>
      </c>
      <c r="Z29" s="21">
        <f t="shared" si="12"/>
        <v>90</v>
      </c>
      <c r="AA29" s="21">
        <f t="shared" si="12"/>
        <v>75</v>
      </c>
      <c r="AB29" s="21">
        <f t="shared" si="12"/>
        <v>85</v>
      </c>
      <c r="AC29" s="21">
        <f t="shared" si="12"/>
        <v>0</v>
      </c>
      <c r="AD29" s="21">
        <f t="shared" si="12"/>
        <v>350</v>
      </c>
      <c r="AE29" s="21">
        <f t="shared" si="12"/>
        <v>14</v>
      </c>
    </row>
    <row r="30" spans="1:31" s="228" customFormat="1" ht="25.5" customHeight="1">
      <c r="A30" s="208" t="s">
        <v>63</v>
      </c>
      <c r="B30" s="209"/>
      <c r="C30" s="468"/>
      <c r="D30" s="209"/>
      <c r="E30" s="209"/>
      <c r="F30" s="209"/>
      <c r="G30" s="210"/>
      <c r="H30" s="210"/>
      <c r="I30" s="210"/>
      <c r="J30" s="210"/>
      <c r="K30" s="210"/>
      <c r="L30" s="210"/>
      <c r="M30" s="210"/>
      <c r="N30" s="210"/>
      <c r="O30" s="210"/>
      <c r="P30" s="210"/>
      <c r="Q30" s="210"/>
      <c r="R30" s="210"/>
      <c r="S30" s="210"/>
      <c r="T30" s="210"/>
      <c r="U30" s="210"/>
      <c r="V30" s="210"/>
      <c r="W30" s="210"/>
      <c r="X30" s="210"/>
      <c r="Y30" s="210"/>
      <c r="Z30" s="210"/>
      <c r="AA30" s="210"/>
      <c r="AB30" s="210"/>
      <c r="AC30" s="210"/>
      <c r="AD30" s="210"/>
      <c r="AE30" s="224"/>
    </row>
    <row r="31" spans="1:31" s="228" customFormat="1" ht="30.75" customHeight="1">
      <c r="A31" s="17">
        <v>9.5</v>
      </c>
      <c r="B31" s="212" t="s">
        <v>424</v>
      </c>
      <c r="C31" s="206" t="s">
        <v>425</v>
      </c>
      <c r="D31" s="466"/>
      <c r="E31" s="469">
        <v>8</v>
      </c>
      <c r="F31" s="469"/>
      <c r="G31" s="18"/>
      <c r="H31" s="18"/>
      <c r="I31" s="18"/>
      <c r="J31" s="18"/>
      <c r="K31" s="18"/>
      <c r="L31" s="18"/>
      <c r="M31" s="18"/>
      <c r="N31" s="18"/>
      <c r="O31" s="18"/>
      <c r="P31" s="19"/>
      <c r="Q31" s="19"/>
      <c r="R31" s="19"/>
      <c r="S31" s="19"/>
      <c r="T31" s="19">
        <v>60</v>
      </c>
      <c r="U31" s="19"/>
      <c r="V31" s="19"/>
      <c r="W31" s="19"/>
      <c r="X31" s="19">
        <v>2</v>
      </c>
      <c r="Y31" s="12">
        <f>SUM(Z31:AC31)</f>
        <v>60</v>
      </c>
      <c r="Z31" s="12">
        <f>SUM(G31,P31)</f>
        <v>0</v>
      </c>
      <c r="AA31" s="12">
        <f>SUM(I31,R31)</f>
        <v>0</v>
      </c>
      <c r="AB31" s="12">
        <f>SUM(K31,T31)</f>
        <v>60</v>
      </c>
      <c r="AC31" s="12">
        <f>SUM(M31,V31)</f>
        <v>0</v>
      </c>
      <c r="AD31" s="12">
        <f>SUM(G31:N31,P31:W31)</f>
        <v>60</v>
      </c>
      <c r="AE31" s="12">
        <f>SUM(O31,X31)</f>
        <v>2</v>
      </c>
    </row>
    <row r="32" spans="1:31" s="228" customFormat="1" ht="30.75" customHeight="1">
      <c r="A32" s="17">
        <v>9.6</v>
      </c>
      <c r="B32" s="212" t="s">
        <v>307</v>
      </c>
      <c r="C32" s="206" t="s">
        <v>426</v>
      </c>
      <c r="D32" s="466"/>
      <c r="E32" s="469">
        <v>8</v>
      </c>
      <c r="F32" s="469"/>
      <c r="G32" s="18"/>
      <c r="H32" s="18"/>
      <c r="I32" s="18"/>
      <c r="J32" s="18"/>
      <c r="K32" s="18"/>
      <c r="L32" s="18"/>
      <c r="M32" s="18"/>
      <c r="N32" s="18"/>
      <c r="O32" s="18"/>
      <c r="P32" s="19"/>
      <c r="Q32" s="19"/>
      <c r="R32" s="19"/>
      <c r="S32" s="19"/>
      <c r="T32" s="19">
        <v>60</v>
      </c>
      <c r="U32" s="19"/>
      <c r="V32" s="19"/>
      <c r="W32" s="19"/>
      <c r="X32" s="19">
        <v>2</v>
      </c>
      <c r="Y32" s="12">
        <f>SUM(Z32:AC32)</f>
        <v>60</v>
      </c>
      <c r="Z32" s="12">
        <f>SUM(G32,P32)</f>
        <v>0</v>
      </c>
      <c r="AA32" s="12">
        <f>SUM(I32,R32)</f>
        <v>0</v>
      </c>
      <c r="AB32" s="12">
        <f>SUM(K32,T32)</f>
        <v>60</v>
      </c>
      <c r="AC32" s="12">
        <f>SUM(M32,V32)</f>
        <v>0</v>
      </c>
      <c r="AD32" s="12">
        <f>SUM(G32:N32,P32:W32)</f>
        <v>60</v>
      </c>
      <c r="AE32" s="12">
        <f>SUM(O32,X32)</f>
        <v>2</v>
      </c>
    </row>
    <row r="33" spans="1:31" s="228" customFormat="1" ht="15.75">
      <c r="A33" s="560" t="s">
        <v>41</v>
      </c>
      <c r="B33" s="561"/>
      <c r="C33" s="562"/>
      <c r="D33" s="207"/>
      <c r="E33" s="207"/>
      <c r="F33" s="207"/>
      <c r="G33" s="21">
        <f t="shared" ref="G33:X33" si="13">SUM(G31:G32)</f>
        <v>0</v>
      </c>
      <c r="H33" s="21">
        <f t="shared" si="13"/>
        <v>0</v>
      </c>
      <c r="I33" s="21">
        <f t="shared" si="13"/>
        <v>0</v>
      </c>
      <c r="J33" s="21">
        <f t="shared" si="13"/>
        <v>0</v>
      </c>
      <c r="K33" s="21">
        <f t="shared" si="13"/>
        <v>0</v>
      </c>
      <c r="L33" s="21">
        <f t="shared" si="13"/>
        <v>0</v>
      </c>
      <c r="M33" s="21">
        <f t="shared" si="13"/>
        <v>0</v>
      </c>
      <c r="N33" s="21">
        <f t="shared" si="13"/>
        <v>0</v>
      </c>
      <c r="O33" s="21">
        <f t="shared" si="13"/>
        <v>0</v>
      </c>
      <c r="P33" s="21">
        <f t="shared" si="13"/>
        <v>0</v>
      </c>
      <c r="Q33" s="21">
        <f t="shared" si="13"/>
        <v>0</v>
      </c>
      <c r="R33" s="21">
        <f t="shared" si="13"/>
        <v>0</v>
      </c>
      <c r="S33" s="21">
        <f t="shared" si="13"/>
        <v>0</v>
      </c>
      <c r="T33" s="21">
        <f t="shared" si="13"/>
        <v>120</v>
      </c>
      <c r="U33" s="21">
        <f t="shared" si="13"/>
        <v>0</v>
      </c>
      <c r="V33" s="21">
        <f t="shared" si="13"/>
        <v>0</v>
      </c>
      <c r="W33" s="21">
        <f t="shared" si="13"/>
        <v>0</v>
      </c>
      <c r="X33" s="21">
        <f t="shared" si="13"/>
        <v>4</v>
      </c>
      <c r="Y33" s="21">
        <f t="shared" ref="Y33:AE33" si="14">SUM(Y31:Y32)</f>
        <v>120</v>
      </c>
      <c r="Z33" s="21">
        <f t="shared" si="14"/>
        <v>0</v>
      </c>
      <c r="AA33" s="21">
        <f t="shared" si="14"/>
        <v>0</v>
      </c>
      <c r="AB33" s="21">
        <f t="shared" si="14"/>
        <v>120</v>
      </c>
      <c r="AC33" s="21">
        <f t="shared" si="14"/>
        <v>0</v>
      </c>
      <c r="AD33" s="21">
        <f t="shared" si="14"/>
        <v>120</v>
      </c>
      <c r="AE33" s="21">
        <f t="shared" si="14"/>
        <v>4</v>
      </c>
    </row>
    <row r="34" spans="1:31" s="228" customFormat="1" ht="15.75" hidden="1">
      <c r="A34" s="208" t="s">
        <v>327</v>
      </c>
      <c r="B34" s="209"/>
      <c r="C34" s="468"/>
      <c r="D34" s="223"/>
      <c r="E34" s="223"/>
      <c r="F34" s="223"/>
      <c r="G34" s="210"/>
      <c r="H34" s="210"/>
      <c r="I34" s="210"/>
      <c r="J34" s="210"/>
      <c r="K34" s="210"/>
      <c r="L34" s="210"/>
      <c r="M34" s="210"/>
      <c r="N34" s="210"/>
      <c r="O34" s="210"/>
      <c r="P34" s="210"/>
      <c r="Q34" s="210"/>
      <c r="R34" s="210"/>
      <c r="S34" s="210"/>
      <c r="T34" s="210"/>
      <c r="U34" s="210"/>
      <c r="V34" s="210"/>
      <c r="W34" s="210"/>
      <c r="X34" s="210"/>
      <c r="Y34" s="210"/>
      <c r="Z34" s="210"/>
      <c r="AA34" s="210"/>
      <c r="AB34" s="210"/>
      <c r="AC34" s="210"/>
      <c r="AD34" s="210"/>
      <c r="AE34" s="224"/>
    </row>
    <row r="35" spans="1:31" s="228" customFormat="1" ht="30.75" hidden="1" customHeight="1">
      <c r="A35" s="17">
        <v>11.3</v>
      </c>
      <c r="B35" s="6" t="s">
        <v>78</v>
      </c>
      <c r="C35" s="206" t="str">
        <f>"0912-7LEK-A"&amp;A35&amp;"-"&amp;UPPER(LEFT(B35,1))&amp;"F"</f>
        <v>0912-7LEK-A11,3-WF</v>
      </c>
      <c r="D35" s="466"/>
      <c r="E35" s="465"/>
      <c r="F35" s="469" t="s">
        <v>328</v>
      </c>
      <c r="G35" s="18"/>
      <c r="H35" s="18"/>
      <c r="I35" s="18"/>
      <c r="J35" s="18"/>
      <c r="K35" s="18"/>
      <c r="L35" s="18"/>
      <c r="M35" s="18"/>
      <c r="N35" s="18"/>
      <c r="O35" s="18">
        <v>0</v>
      </c>
      <c r="P35" s="19"/>
      <c r="Q35" s="19"/>
      <c r="R35" s="19"/>
      <c r="S35" s="19"/>
      <c r="T35" s="19"/>
      <c r="U35" s="19"/>
      <c r="V35" s="19"/>
      <c r="W35" s="19"/>
      <c r="X35" s="19">
        <v>0</v>
      </c>
      <c r="Y35" s="225">
        <f>SUM(Z35:AC35)</f>
        <v>0</v>
      </c>
      <c r="Z35" s="225">
        <f>SUM(G35,P35)</f>
        <v>0</v>
      </c>
      <c r="AA35" s="225">
        <f>SUM(I35,R35)</f>
        <v>0</v>
      </c>
      <c r="AB35" s="225">
        <f>SUM(K35,T35)</f>
        <v>0</v>
      </c>
      <c r="AC35" s="225">
        <f>SUM(M35,V35)</f>
        <v>0</v>
      </c>
      <c r="AD35" s="225">
        <f>SUM(G35:N35,P35:W35)</f>
        <v>0</v>
      </c>
      <c r="AE35" s="225">
        <f>SUM(O35,X35)</f>
        <v>0</v>
      </c>
    </row>
    <row r="36" spans="1:31" s="228" customFormat="1" ht="15.75" hidden="1">
      <c r="A36" s="560" t="s">
        <v>41</v>
      </c>
      <c r="B36" s="561"/>
      <c r="C36" s="562"/>
      <c r="D36" s="207"/>
      <c r="E36" s="207"/>
      <c r="F36" s="207"/>
      <c r="G36" s="21">
        <f t="shared" ref="G36:X36" si="15">SUM(G35:G35)</f>
        <v>0</v>
      </c>
      <c r="H36" s="21">
        <f t="shared" si="15"/>
        <v>0</v>
      </c>
      <c r="I36" s="21">
        <f t="shared" si="15"/>
        <v>0</v>
      </c>
      <c r="J36" s="21">
        <f t="shared" si="15"/>
        <v>0</v>
      </c>
      <c r="K36" s="21">
        <f t="shared" si="15"/>
        <v>0</v>
      </c>
      <c r="L36" s="21">
        <f t="shared" si="15"/>
        <v>0</v>
      </c>
      <c r="M36" s="21">
        <f t="shared" si="15"/>
        <v>0</v>
      </c>
      <c r="N36" s="21">
        <f t="shared" si="15"/>
        <v>0</v>
      </c>
      <c r="O36" s="21">
        <f t="shared" si="15"/>
        <v>0</v>
      </c>
      <c r="P36" s="21">
        <f t="shared" si="15"/>
        <v>0</v>
      </c>
      <c r="Q36" s="21">
        <f t="shared" si="15"/>
        <v>0</v>
      </c>
      <c r="R36" s="21">
        <f t="shared" si="15"/>
        <v>0</v>
      </c>
      <c r="S36" s="21">
        <f t="shared" si="15"/>
        <v>0</v>
      </c>
      <c r="T36" s="21">
        <f t="shared" si="15"/>
        <v>0</v>
      </c>
      <c r="U36" s="21">
        <f t="shared" si="15"/>
        <v>0</v>
      </c>
      <c r="V36" s="21">
        <f t="shared" si="15"/>
        <v>0</v>
      </c>
      <c r="W36" s="21">
        <f t="shared" si="15"/>
        <v>0</v>
      </c>
      <c r="X36" s="21">
        <f t="shared" si="15"/>
        <v>0</v>
      </c>
      <c r="Y36" s="21">
        <f t="shared" ref="Y36:AE36" si="16">SUM(Y35:Y35)</f>
        <v>0</v>
      </c>
      <c r="Z36" s="21">
        <f t="shared" si="16"/>
        <v>0</v>
      </c>
      <c r="AA36" s="21">
        <f t="shared" si="16"/>
        <v>0</v>
      </c>
      <c r="AB36" s="21">
        <f t="shared" si="16"/>
        <v>0</v>
      </c>
      <c r="AC36" s="21">
        <f t="shared" si="16"/>
        <v>0</v>
      </c>
      <c r="AD36" s="21">
        <f t="shared" si="16"/>
        <v>0</v>
      </c>
      <c r="AE36" s="21">
        <f t="shared" si="16"/>
        <v>0</v>
      </c>
    </row>
    <row r="37" spans="1:31" s="228" customFormat="1" ht="21.75" customHeight="1">
      <c r="A37" s="208" t="s">
        <v>427</v>
      </c>
      <c r="B37" s="209"/>
      <c r="C37" s="468"/>
      <c r="D37" s="209"/>
      <c r="E37" s="209"/>
      <c r="F37" s="209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24"/>
    </row>
    <row r="38" spans="1:31" s="228" customFormat="1" ht="30" customHeight="1">
      <c r="A38" s="20" t="s">
        <v>215</v>
      </c>
      <c r="B38" s="629" t="s">
        <v>82</v>
      </c>
      <c r="C38" s="630"/>
      <c r="D38" s="466"/>
      <c r="E38" s="469">
        <v>7</v>
      </c>
      <c r="F38" s="469"/>
      <c r="G38" s="18">
        <v>15</v>
      </c>
      <c r="H38" s="18">
        <v>10</v>
      </c>
      <c r="I38" s="18"/>
      <c r="J38" s="18"/>
      <c r="K38" s="18"/>
      <c r="L38" s="18"/>
      <c r="M38" s="18"/>
      <c r="N38" s="18"/>
      <c r="O38" s="18">
        <v>1</v>
      </c>
      <c r="P38" s="19"/>
      <c r="Q38" s="19"/>
      <c r="R38" s="19"/>
      <c r="S38" s="19"/>
      <c r="T38" s="19"/>
      <c r="U38" s="19"/>
      <c r="V38" s="19"/>
      <c r="W38" s="19"/>
      <c r="X38" s="19"/>
      <c r="Y38" s="12">
        <f>SUM(Z38:AC38)</f>
        <v>15</v>
      </c>
      <c r="Z38" s="12">
        <f t="shared" ref="Z38:Z40" si="17">SUM(G38,P38)</f>
        <v>15</v>
      </c>
      <c r="AA38" s="12">
        <f t="shared" ref="AA38:AA40" si="18">SUM(I38,R38)</f>
        <v>0</v>
      </c>
      <c r="AB38" s="12">
        <f>SUM(K38,T38)</f>
        <v>0</v>
      </c>
      <c r="AC38" s="12">
        <f>SUM(M38,V38)</f>
        <v>0</v>
      </c>
      <c r="AD38" s="12">
        <f t="shared" ref="AD38:AD40" si="19">SUM(G38:N38,P38:W38)</f>
        <v>25</v>
      </c>
      <c r="AE38" s="12">
        <f t="shared" ref="AE38:AE40" si="20">SUM(O38,X38)</f>
        <v>1</v>
      </c>
    </row>
    <row r="39" spans="1:31" s="228" customFormat="1" ht="30" customHeight="1">
      <c r="A39" s="20" t="s">
        <v>219</v>
      </c>
      <c r="B39" s="629" t="s">
        <v>82</v>
      </c>
      <c r="C39" s="630"/>
      <c r="D39" s="466"/>
      <c r="E39" s="469">
        <v>8</v>
      </c>
      <c r="F39" s="469"/>
      <c r="G39" s="18"/>
      <c r="H39" s="18"/>
      <c r="I39" s="18"/>
      <c r="J39" s="18"/>
      <c r="K39" s="18"/>
      <c r="L39" s="18"/>
      <c r="M39" s="18"/>
      <c r="N39" s="18"/>
      <c r="O39" s="18"/>
      <c r="P39" s="19">
        <v>15</v>
      </c>
      <c r="Q39" s="19">
        <v>10</v>
      </c>
      <c r="R39" s="19"/>
      <c r="S39" s="19"/>
      <c r="T39" s="19"/>
      <c r="U39" s="19"/>
      <c r="V39" s="19"/>
      <c r="W39" s="19"/>
      <c r="X39" s="19">
        <v>1</v>
      </c>
      <c r="Y39" s="12">
        <f t="shared" ref="Y39:Y40" si="21">SUM(Z39:AC39)</f>
        <v>15</v>
      </c>
      <c r="Z39" s="12">
        <f t="shared" si="17"/>
        <v>15</v>
      </c>
      <c r="AA39" s="12">
        <f t="shared" si="18"/>
        <v>0</v>
      </c>
      <c r="AB39" s="12">
        <f t="shared" ref="AB39:AB40" si="22">SUM(K39,T39)</f>
        <v>0</v>
      </c>
      <c r="AC39" s="12">
        <f t="shared" ref="AC39:AC40" si="23">SUM(M39,V39)</f>
        <v>0</v>
      </c>
      <c r="AD39" s="12">
        <f t="shared" si="19"/>
        <v>25</v>
      </c>
      <c r="AE39" s="12">
        <f t="shared" si="20"/>
        <v>1</v>
      </c>
    </row>
    <row r="40" spans="1:31" s="228" customFormat="1" ht="30" hidden="1" customHeight="1">
      <c r="A40" s="20" t="s">
        <v>222</v>
      </c>
      <c r="B40" s="629" t="s">
        <v>82</v>
      </c>
      <c r="C40" s="630"/>
      <c r="D40" s="466"/>
      <c r="E40" s="469">
        <v>8</v>
      </c>
      <c r="F40" s="469"/>
      <c r="G40" s="18"/>
      <c r="H40" s="18"/>
      <c r="I40" s="18"/>
      <c r="J40" s="18"/>
      <c r="K40" s="18"/>
      <c r="L40" s="18"/>
      <c r="M40" s="18"/>
      <c r="N40" s="18"/>
      <c r="O40" s="18"/>
      <c r="P40" s="19">
        <v>15</v>
      </c>
      <c r="Q40" s="19">
        <v>10</v>
      </c>
      <c r="R40" s="19"/>
      <c r="S40" s="19"/>
      <c r="T40" s="19"/>
      <c r="U40" s="19"/>
      <c r="V40" s="19"/>
      <c r="W40" s="19"/>
      <c r="X40" s="19">
        <v>1</v>
      </c>
      <c r="Y40" s="12">
        <f t="shared" si="21"/>
        <v>15</v>
      </c>
      <c r="Z40" s="12">
        <f t="shared" si="17"/>
        <v>15</v>
      </c>
      <c r="AA40" s="12">
        <f t="shared" si="18"/>
        <v>0</v>
      </c>
      <c r="AB40" s="12">
        <f t="shared" si="22"/>
        <v>0</v>
      </c>
      <c r="AC40" s="12">
        <f t="shared" si="23"/>
        <v>0</v>
      </c>
      <c r="AD40" s="12">
        <f t="shared" si="19"/>
        <v>25</v>
      </c>
      <c r="AE40" s="12">
        <f t="shared" si="20"/>
        <v>1</v>
      </c>
    </row>
    <row r="41" spans="1:31" s="228" customFormat="1" ht="28.5" customHeight="1" thickBot="1">
      <c r="A41" s="605" t="s">
        <v>41</v>
      </c>
      <c r="B41" s="606"/>
      <c r="C41" s="607"/>
      <c r="D41" s="207"/>
      <c r="E41" s="243"/>
      <c r="F41" s="243"/>
      <c r="G41" s="21">
        <f>SUM(G38)</f>
        <v>15</v>
      </c>
      <c r="H41" s="21">
        <f>SUM(H38)</f>
        <v>10</v>
      </c>
      <c r="I41" s="21">
        <f t="shared" ref="I41:N41" si="24">SUM(I38:I40)</f>
        <v>0</v>
      </c>
      <c r="J41" s="21">
        <f t="shared" si="24"/>
        <v>0</v>
      </c>
      <c r="K41" s="21">
        <f t="shared" si="24"/>
        <v>0</v>
      </c>
      <c r="L41" s="21">
        <f t="shared" si="24"/>
        <v>0</v>
      </c>
      <c r="M41" s="21">
        <f t="shared" si="24"/>
        <v>0</v>
      </c>
      <c r="N41" s="21">
        <f t="shared" si="24"/>
        <v>0</v>
      </c>
      <c r="O41" s="21">
        <f>SUM(O38:O38)</f>
        <v>1</v>
      </c>
      <c r="P41" s="21">
        <f>SUM(P39)</f>
        <v>15</v>
      </c>
      <c r="Q41" s="21">
        <f>SUM(Q39)</f>
        <v>10</v>
      </c>
      <c r="R41" s="21">
        <f t="shared" ref="R41:W41" si="25">SUM(R38:R40)</f>
        <v>0</v>
      </c>
      <c r="S41" s="21">
        <f t="shared" si="25"/>
        <v>0</v>
      </c>
      <c r="T41" s="21">
        <f t="shared" si="25"/>
        <v>0</v>
      </c>
      <c r="U41" s="21">
        <f t="shared" si="25"/>
        <v>0</v>
      </c>
      <c r="V41" s="21">
        <f t="shared" si="25"/>
        <v>0</v>
      </c>
      <c r="W41" s="21">
        <f t="shared" si="25"/>
        <v>0</v>
      </c>
      <c r="X41" s="21">
        <f>SUM(X38:X39)</f>
        <v>1</v>
      </c>
      <c r="Y41" s="21">
        <f>SUM(G41,P41)</f>
        <v>30</v>
      </c>
      <c r="Z41" s="21">
        <f>SUM(G41,P41)</f>
        <v>30</v>
      </c>
      <c r="AA41" s="21">
        <f>SUM(AA38:AA40)</f>
        <v>0</v>
      </c>
      <c r="AB41" s="21">
        <f>SUM(AB38:AB40)</f>
        <v>0</v>
      </c>
      <c r="AC41" s="21">
        <f>SUM(AC38:AC40)</f>
        <v>0</v>
      </c>
      <c r="AD41" s="21">
        <f>SUM(G41,H41,P41,Q41)</f>
        <v>50</v>
      </c>
      <c r="AE41" s="21">
        <f>SUM(AE39,AE38)</f>
        <v>2</v>
      </c>
    </row>
    <row r="42" spans="1:31" s="228" customFormat="1" ht="27" customHeight="1" thickBot="1">
      <c r="A42" s="602" t="s">
        <v>93</v>
      </c>
      <c r="B42" s="603"/>
      <c r="C42" s="604"/>
      <c r="D42" s="244"/>
      <c r="E42" s="244"/>
      <c r="F42" s="244"/>
      <c r="G42" s="213">
        <f>SUM(G12,G23,G29,G33,G36,G41)</f>
        <v>195</v>
      </c>
      <c r="H42" s="213">
        <f t="shared" ref="H42:AE42" si="26">SUM(H12,H23,H29,H33,H36,H41)</f>
        <v>140</v>
      </c>
      <c r="I42" s="213">
        <f t="shared" si="26"/>
        <v>185</v>
      </c>
      <c r="J42" s="213">
        <f t="shared" si="26"/>
        <v>145</v>
      </c>
      <c r="K42" s="213">
        <f t="shared" si="26"/>
        <v>185</v>
      </c>
      <c r="L42" s="213">
        <f t="shared" si="26"/>
        <v>0</v>
      </c>
      <c r="M42" s="213">
        <f t="shared" si="26"/>
        <v>0</v>
      </c>
      <c r="N42" s="213">
        <f t="shared" si="26"/>
        <v>0</v>
      </c>
      <c r="O42" s="213">
        <f>SUM(O12,O23,O29,O33,O36,O41)</f>
        <v>32</v>
      </c>
      <c r="P42" s="213">
        <f t="shared" si="26"/>
        <v>160</v>
      </c>
      <c r="Q42" s="213">
        <f t="shared" si="26"/>
        <v>140</v>
      </c>
      <c r="R42" s="213">
        <f t="shared" si="26"/>
        <v>155</v>
      </c>
      <c r="S42" s="213">
        <f t="shared" si="26"/>
        <v>105</v>
      </c>
      <c r="T42" s="213">
        <f t="shared" si="26"/>
        <v>230</v>
      </c>
      <c r="U42" s="213">
        <f t="shared" si="26"/>
        <v>0</v>
      </c>
      <c r="V42" s="213">
        <f t="shared" si="26"/>
        <v>0</v>
      </c>
      <c r="W42" s="213">
        <f t="shared" si="26"/>
        <v>0</v>
      </c>
      <c r="X42" s="213">
        <f t="shared" si="26"/>
        <v>31</v>
      </c>
      <c r="Y42" s="213">
        <f t="shared" si="26"/>
        <v>1110</v>
      </c>
      <c r="Z42" s="213">
        <f t="shared" si="26"/>
        <v>355</v>
      </c>
      <c r="AA42" s="213">
        <f t="shared" si="26"/>
        <v>340</v>
      </c>
      <c r="AB42" s="213">
        <f t="shared" si="26"/>
        <v>415</v>
      </c>
      <c r="AC42" s="213">
        <f t="shared" si="26"/>
        <v>0</v>
      </c>
      <c r="AD42" s="213">
        <f t="shared" si="26"/>
        <v>1640</v>
      </c>
      <c r="AE42" s="213">
        <f t="shared" si="26"/>
        <v>63</v>
      </c>
    </row>
    <row r="43" spans="1:31" s="228" customFormat="1">
      <c r="A43" s="229"/>
      <c r="B43" s="230"/>
      <c r="C43" s="227"/>
    </row>
    <row r="44" spans="1:31" s="239" customFormat="1" ht="18.75">
      <c r="A44" s="623" t="s">
        <v>428</v>
      </c>
      <c r="B44" s="623"/>
      <c r="C44" s="623"/>
      <c r="D44" s="623"/>
      <c r="E44" s="623"/>
      <c r="F44" s="623"/>
      <c r="G44" s="623"/>
      <c r="H44" s="623"/>
      <c r="I44" s="623"/>
      <c r="J44" s="623"/>
      <c r="K44" s="623"/>
      <c r="L44" s="623"/>
      <c r="M44" s="623"/>
      <c r="N44" s="623"/>
      <c r="O44" s="623"/>
      <c r="P44" s="623"/>
      <c r="Q44" s="623"/>
      <c r="R44" s="623"/>
      <c r="S44" s="623"/>
      <c r="T44" s="623"/>
      <c r="U44" s="623"/>
      <c r="V44" s="623"/>
      <c r="W44" s="623"/>
      <c r="X44" s="623"/>
      <c r="Y44" s="623"/>
      <c r="Z44" s="623"/>
      <c r="AA44" s="623"/>
      <c r="AB44" s="623"/>
      <c r="AC44" s="623"/>
      <c r="AD44" s="623"/>
      <c r="AE44" s="623"/>
    </row>
    <row r="45" spans="1:31" s="228" customFormat="1" ht="30.75" customHeight="1">
      <c r="A45" s="20" t="s">
        <v>429</v>
      </c>
      <c r="B45" s="387" t="s">
        <v>430</v>
      </c>
      <c r="C45" s="206" t="s">
        <v>431</v>
      </c>
      <c r="D45" s="466"/>
      <c r="E45" s="469">
        <v>7</v>
      </c>
      <c r="F45" s="469"/>
      <c r="G45" s="18">
        <v>15</v>
      </c>
      <c r="H45" s="18">
        <v>10</v>
      </c>
      <c r="I45" s="18"/>
      <c r="J45" s="18"/>
      <c r="K45" s="18"/>
      <c r="L45" s="18"/>
      <c r="M45" s="18"/>
      <c r="N45" s="18"/>
      <c r="O45" s="18">
        <v>1</v>
      </c>
      <c r="P45" s="19"/>
      <c r="Q45" s="19"/>
      <c r="R45" s="19"/>
      <c r="S45" s="19"/>
      <c r="T45" s="19"/>
      <c r="U45" s="19"/>
      <c r="V45" s="19"/>
      <c r="W45" s="19"/>
      <c r="X45" s="19"/>
      <c r="Y45" s="12">
        <f>SUM(G45,I45,K45,M45,P45,R45,T45,V45)</f>
        <v>15</v>
      </c>
      <c r="Z45" s="12">
        <f>SUM(G45,P45)</f>
        <v>15</v>
      </c>
      <c r="AA45" s="12">
        <f>SUM(I45,R45)</f>
        <v>0</v>
      </c>
      <c r="AB45" s="12">
        <f>SUM(J45,S45)</f>
        <v>0</v>
      </c>
      <c r="AC45" s="12">
        <f>SUM(N45,W45)</f>
        <v>0</v>
      </c>
      <c r="AD45" s="12">
        <f>SUM(G45:N45,P45:W45)</f>
        <v>25</v>
      </c>
      <c r="AE45" s="12">
        <f>SUM(O45,X45)</f>
        <v>1</v>
      </c>
    </row>
    <row r="46" spans="1:31" s="228" customFormat="1" ht="30.75" customHeight="1">
      <c r="A46" s="20" t="s">
        <v>432</v>
      </c>
      <c r="B46" s="387" t="s">
        <v>433</v>
      </c>
      <c r="C46" s="206" t="s">
        <v>434</v>
      </c>
      <c r="D46" s="466"/>
      <c r="E46" s="469">
        <v>7</v>
      </c>
      <c r="F46" s="469"/>
      <c r="G46" s="18">
        <v>15</v>
      </c>
      <c r="H46" s="18">
        <v>10</v>
      </c>
      <c r="I46" s="18"/>
      <c r="J46" s="18"/>
      <c r="K46" s="18"/>
      <c r="L46" s="18"/>
      <c r="M46" s="18"/>
      <c r="N46" s="18"/>
      <c r="O46" s="18">
        <v>1</v>
      </c>
      <c r="P46" s="19"/>
      <c r="Q46" s="19"/>
      <c r="R46" s="19"/>
      <c r="S46" s="19"/>
      <c r="T46" s="19"/>
      <c r="U46" s="19"/>
      <c r="V46" s="19"/>
      <c r="W46" s="19"/>
      <c r="X46" s="19"/>
      <c r="Y46" s="12">
        <f t="shared" ref="Y46:Y54" si="27">SUM(G46,I46,K46,M46,P46,R46,T46,V46)</f>
        <v>15</v>
      </c>
      <c r="Z46" s="12">
        <f t="shared" ref="Z46:Z54" si="28">SUM(G46,P46)</f>
        <v>15</v>
      </c>
      <c r="AA46" s="12">
        <f t="shared" ref="AA46:AA54" si="29">SUM(I46,R46)</f>
        <v>0</v>
      </c>
      <c r="AB46" s="12">
        <f t="shared" ref="AB46:AB54" si="30">SUM(J46,S46)</f>
        <v>0</v>
      </c>
      <c r="AC46" s="12">
        <f t="shared" ref="AC46:AC53" si="31">SUM(N46,W46)</f>
        <v>0</v>
      </c>
      <c r="AD46" s="12">
        <f t="shared" ref="AD46:AD54" si="32">SUM(G46:N46,P46:W46)</f>
        <v>25</v>
      </c>
      <c r="AE46" s="12">
        <f t="shared" ref="AE46:AE54" si="33">SUM(O46,X46)</f>
        <v>1</v>
      </c>
    </row>
    <row r="47" spans="1:31" s="228" customFormat="1" ht="30.75" customHeight="1">
      <c r="A47" s="20" t="s">
        <v>435</v>
      </c>
      <c r="B47" s="387" t="s">
        <v>436</v>
      </c>
      <c r="C47" s="206" t="s">
        <v>437</v>
      </c>
      <c r="D47" s="466"/>
      <c r="E47" s="469">
        <v>7</v>
      </c>
      <c r="F47" s="469"/>
      <c r="G47" s="18">
        <v>15</v>
      </c>
      <c r="H47" s="18">
        <v>10</v>
      </c>
      <c r="I47" s="18"/>
      <c r="J47" s="18"/>
      <c r="K47" s="18"/>
      <c r="L47" s="18"/>
      <c r="M47" s="18"/>
      <c r="N47" s="18"/>
      <c r="O47" s="18">
        <v>1</v>
      </c>
      <c r="P47" s="19"/>
      <c r="Q47" s="19"/>
      <c r="R47" s="19"/>
      <c r="S47" s="19"/>
      <c r="T47" s="19"/>
      <c r="U47" s="19"/>
      <c r="V47" s="19"/>
      <c r="W47" s="19"/>
      <c r="X47" s="19"/>
      <c r="Y47" s="12">
        <f t="shared" si="27"/>
        <v>15</v>
      </c>
      <c r="Z47" s="12">
        <f t="shared" si="28"/>
        <v>15</v>
      </c>
      <c r="AA47" s="12">
        <f t="shared" si="29"/>
        <v>0</v>
      </c>
      <c r="AB47" s="12">
        <f t="shared" si="30"/>
        <v>0</v>
      </c>
      <c r="AC47" s="12">
        <f t="shared" si="31"/>
        <v>0</v>
      </c>
      <c r="AD47" s="12">
        <f t="shared" si="32"/>
        <v>25</v>
      </c>
      <c r="AE47" s="12">
        <f t="shared" si="33"/>
        <v>1</v>
      </c>
    </row>
    <row r="48" spans="1:31" s="228" customFormat="1" ht="30.75" customHeight="1">
      <c r="A48" s="20" t="s">
        <v>438</v>
      </c>
      <c r="B48" s="387" t="s">
        <v>439</v>
      </c>
      <c r="C48" s="206" t="s">
        <v>440</v>
      </c>
      <c r="D48" s="466"/>
      <c r="E48" s="469">
        <v>7</v>
      </c>
      <c r="F48" s="469"/>
      <c r="G48" s="18">
        <v>15</v>
      </c>
      <c r="H48" s="18">
        <v>10</v>
      </c>
      <c r="I48" s="18"/>
      <c r="J48" s="18"/>
      <c r="K48" s="18"/>
      <c r="L48" s="18"/>
      <c r="M48" s="18"/>
      <c r="N48" s="18"/>
      <c r="O48" s="18">
        <v>1</v>
      </c>
      <c r="P48" s="19"/>
      <c r="Q48" s="19"/>
      <c r="R48" s="19"/>
      <c r="S48" s="19"/>
      <c r="T48" s="19"/>
      <c r="U48" s="19"/>
      <c r="V48" s="19"/>
      <c r="W48" s="19"/>
      <c r="X48" s="19"/>
      <c r="Y48" s="12">
        <f t="shared" ref="Y48" si="34">SUM(G48,I48,K48,M48,P48,R48,T48,V48)</f>
        <v>15</v>
      </c>
      <c r="Z48" s="12">
        <f t="shared" ref="Z48" si="35">SUM(G48,P48)</f>
        <v>15</v>
      </c>
      <c r="AA48" s="12">
        <f t="shared" ref="AA48" si="36">SUM(I48,R48)</f>
        <v>0</v>
      </c>
      <c r="AB48" s="12">
        <f t="shared" ref="AB48" si="37">SUM(J48,S48)</f>
        <v>0</v>
      </c>
      <c r="AC48" s="12">
        <f t="shared" ref="AC48" si="38">SUM(N48,W48)</f>
        <v>0</v>
      </c>
      <c r="AD48" s="12">
        <f t="shared" ref="AD48" si="39">SUM(G48:N48,P48:W48)</f>
        <v>25</v>
      </c>
      <c r="AE48" s="12">
        <f t="shared" ref="AE48" si="40">SUM(O48,X48)</f>
        <v>1</v>
      </c>
    </row>
    <row r="49" spans="1:31" s="228" customFormat="1" ht="30.75" customHeight="1">
      <c r="A49" s="20" t="s">
        <v>441</v>
      </c>
      <c r="B49" s="387" t="s">
        <v>442</v>
      </c>
      <c r="C49" s="206" t="s">
        <v>443</v>
      </c>
      <c r="D49" s="466"/>
      <c r="E49" s="469">
        <v>7</v>
      </c>
      <c r="F49" s="469"/>
      <c r="G49" s="18">
        <v>15</v>
      </c>
      <c r="H49" s="18">
        <v>10</v>
      </c>
      <c r="I49" s="18"/>
      <c r="J49" s="18"/>
      <c r="K49" s="18"/>
      <c r="L49" s="18"/>
      <c r="M49" s="18"/>
      <c r="N49" s="18"/>
      <c r="O49" s="18">
        <v>1</v>
      </c>
      <c r="P49" s="19"/>
      <c r="Q49" s="19"/>
      <c r="R49" s="19"/>
      <c r="S49" s="19"/>
      <c r="T49" s="19"/>
      <c r="U49" s="19"/>
      <c r="V49" s="19"/>
      <c r="W49" s="19"/>
      <c r="X49" s="19"/>
      <c r="Y49" s="12">
        <f t="shared" ref="Y49" si="41">SUM(G49,I49,K49,M49,P49,R49,T49,V49)</f>
        <v>15</v>
      </c>
      <c r="Z49" s="12">
        <f t="shared" ref="Z49" si="42">SUM(G49,P49)</f>
        <v>15</v>
      </c>
      <c r="AA49" s="12">
        <f t="shared" ref="AA49" si="43">SUM(I49,R49)</f>
        <v>0</v>
      </c>
      <c r="AB49" s="12">
        <f t="shared" ref="AB49" si="44">SUM(J49,S49)</f>
        <v>0</v>
      </c>
      <c r="AC49" s="12">
        <f t="shared" ref="AC49" si="45">SUM(N49,W49)</f>
        <v>0</v>
      </c>
      <c r="AD49" s="12">
        <f t="shared" ref="AD49" si="46">SUM(G49:N49,P49:W49)</f>
        <v>25</v>
      </c>
      <c r="AE49" s="12">
        <f t="shared" ref="AE49" si="47">SUM(O49,X49)</f>
        <v>1</v>
      </c>
    </row>
    <row r="50" spans="1:31" s="228" customFormat="1" ht="30.75" customHeight="1">
      <c r="A50" s="20" t="s">
        <v>444</v>
      </c>
      <c r="B50" s="387" t="s">
        <v>445</v>
      </c>
      <c r="C50" s="206" t="s">
        <v>446</v>
      </c>
      <c r="D50" s="466"/>
      <c r="E50" s="469">
        <v>8</v>
      </c>
      <c r="F50" s="469"/>
      <c r="G50" s="18"/>
      <c r="H50" s="18"/>
      <c r="I50" s="18"/>
      <c r="J50" s="18"/>
      <c r="K50" s="18"/>
      <c r="L50" s="18"/>
      <c r="M50" s="18"/>
      <c r="N50" s="18"/>
      <c r="O50" s="18"/>
      <c r="P50" s="19">
        <v>15</v>
      </c>
      <c r="Q50" s="19">
        <v>10</v>
      </c>
      <c r="R50" s="19"/>
      <c r="S50" s="19"/>
      <c r="T50" s="19"/>
      <c r="U50" s="19"/>
      <c r="V50" s="19"/>
      <c r="W50" s="19"/>
      <c r="X50" s="19"/>
      <c r="Y50" s="12">
        <f t="shared" si="27"/>
        <v>15</v>
      </c>
      <c r="Z50" s="12">
        <f t="shared" si="28"/>
        <v>15</v>
      </c>
      <c r="AA50" s="12">
        <f t="shared" si="29"/>
        <v>0</v>
      </c>
      <c r="AB50" s="12">
        <f t="shared" si="30"/>
        <v>0</v>
      </c>
      <c r="AC50" s="12">
        <f t="shared" si="31"/>
        <v>0</v>
      </c>
      <c r="AD50" s="12">
        <f t="shared" si="32"/>
        <v>25</v>
      </c>
      <c r="AE50" s="12">
        <v>1</v>
      </c>
    </row>
    <row r="51" spans="1:31" s="228" customFormat="1" ht="30.75" customHeight="1">
      <c r="A51" s="20" t="s">
        <v>447</v>
      </c>
      <c r="B51" s="387" t="s">
        <v>448</v>
      </c>
      <c r="C51" s="206" t="s">
        <v>449</v>
      </c>
      <c r="D51" s="466"/>
      <c r="E51" s="469">
        <v>8</v>
      </c>
      <c r="F51" s="469"/>
      <c r="G51" s="18"/>
      <c r="H51" s="18"/>
      <c r="I51" s="18"/>
      <c r="J51" s="18"/>
      <c r="K51" s="18"/>
      <c r="L51" s="18"/>
      <c r="M51" s="18"/>
      <c r="N51" s="18"/>
      <c r="O51" s="18"/>
      <c r="P51" s="19">
        <v>15</v>
      </c>
      <c r="Q51" s="19">
        <v>10</v>
      </c>
      <c r="R51" s="19"/>
      <c r="S51" s="19"/>
      <c r="T51" s="19"/>
      <c r="U51" s="19"/>
      <c r="V51" s="19"/>
      <c r="W51" s="19"/>
      <c r="X51" s="19">
        <v>1</v>
      </c>
      <c r="Y51" s="12">
        <f t="shared" si="27"/>
        <v>15</v>
      </c>
      <c r="Z51" s="12">
        <f t="shared" si="28"/>
        <v>15</v>
      </c>
      <c r="AA51" s="12">
        <f t="shared" si="29"/>
        <v>0</v>
      </c>
      <c r="AB51" s="12">
        <f t="shared" si="30"/>
        <v>0</v>
      </c>
      <c r="AC51" s="12">
        <f t="shared" si="31"/>
        <v>0</v>
      </c>
      <c r="AD51" s="12">
        <f t="shared" si="32"/>
        <v>25</v>
      </c>
      <c r="AE51" s="12">
        <f t="shared" si="33"/>
        <v>1</v>
      </c>
    </row>
    <row r="52" spans="1:31" s="228" customFormat="1" ht="30.75" customHeight="1">
      <c r="A52" s="20" t="s">
        <v>450</v>
      </c>
      <c r="B52" s="387" t="s">
        <v>451</v>
      </c>
      <c r="C52" s="206" t="s">
        <v>452</v>
      </c>
      <c r="D52" s="466"/>
      <c r="E52" s="469">
        <v>8</v>
      </c>
      <c r="F52" s="469"/>
      <c r="G52" s="18"/>
      <c r="H52" s="18"/>
      <c r="I52" s="18"/>
      <c r="J52" s="18"/>
      <c r="K52" s="18"/>
      <c r="L52" s="18"/>
      <c r="M52" s="18"/>
      <c r="N52" s="18"/>
      <c r="O52" s="18"/>
      <c r="P52" s="19">
        <v>15</v>
      </c>
      <c r="Q52" s="19">
        <v>10</v>
      </c>
      <c r="R52" s="19"/>
      <c r="S52" s="19"/>
      <c r="T52" s="19"/>
      <c r="U52" s="19"/>
      <c r="V52" s="19"/>
      <c r="W52" s="19"/>
      <c r="X52" s="19">
        <v>1</v>
      </c>
      <c r="Y52" s="12">
        <f t="shared" si="27"/>
        <v>15</v>
      </c>
      <c r="Z52" s="12">
        <f t="shared" si="28"/>
        <v>15</v>
      </c>
      <c r="AA52" s="12">
        <f t="shared" si="29"/>
        <v>0</v>
      </c>
      <c r="AB52" s="12">
        <f t="shared" si="30"/>
        <v>0</v>
      </c>
      <c r="AC52" s="12">
        <f t="shared" si="31"/>
        <v>0</v>
      </c>
      <c r="AD52" s="12">
        <f t="shared" si="32"/>
        <v>25</v>
      </c>
      <c r="AE52" s="12">
        <f t="shared" si="33"/>
        <v>1</v>
      </c>
    </row>
    <row r="53" spans="1:31" s="228" customFormat="1" ht="30.75" customHeight="1">
      <c r="A53" s="20" t="s">
        <v>453</v>
      </c>
      <c r="B53" s="387" t="s">
        <v>454</v>
      </c>
      <c r="C53" s="206" t="s">
        <v>455</v>
      </c>
      <c r="D53" s="466"/>
      <c r="E53" s="469">
        <v>8</v>
      </c>
      <c r="F53" s="469"/>
      <c r="G53" s="18"/>
      <c r="H53" s="18"/>
      <c r="I53" s="18"/>
      <c r="J53" s="18"/>
      <c r="K53" s="18"/>
      <c r="L53" s="18"/>
      <c r="M53" s="18"/>
      <c r="N53" s="18"/>
      <c r="O53" s="18"/>
      <c r="P53" s="19">
        <v>15</v>
      </c>
      <c r="Q53" s="19">
        <v>10</v>
      </c>
      <c r="R53" s="19"/>
      <c r="S53" s="19"/>
      <c r="T53" s="19"/>
      <c r="U53" s="19"/>
      <c r="V53" s="19"/>
      <c r="W53" s="19"/>
      <c r="X53" s="19">
        <v>1</v>
      </c>
      <c r="Y53" s="12">
        <f t="shared" si="27"/>
        <v>15</v>
      </c>
      <c r="Z53" s="12">
        <f t="shared" si="28"/>
        <v>15</v>
      </c>
      <c r="AA53" s="12">
        <f t="shared" si="29"/>
        <v>0</v>
      </c>
      <c r="AB53" s="12">
        <f t="shared" si="30"/>
        <v>0</v>
      </c>
      <c r="AC53" s="12">
        <f t="shared" si="31"/>
        <v>0</v>
      </c>
      <c r="AD53" s="12">
        <f t="shared" si="32"/>
        <v>25</v>
      </c>
      <c r="AE53" s="12">
        <f t="shared" si="33"/>
        <v>1</v>
      </c>
    </row>
    <row r="54" spans="1:31" s="228" customFormat="1" ht="30.75" customHeight="1">
      <c r="A54" s="20" t="s">
        <v>456</v>
      </c>
      <c r="B54" s="368" t="s">
        <v>457</v>
      </c>
      <c r="C54" s="206" t="s">
        <v>458</v>
      </c>
      <c r="D54" s="466"/>
      <c r="E54" s="469">
        <v>8</v>
      </c>
      <c r="F54" s="469"/>
      <c r="G54" s="18"/>
      <c r="H54" s="18"/>
      <c r="I54" s="18"/>
      <c r="J54" s="18"/>
      <c r="K54" s="18"/>
      <c r="L54" s="18"/>
      <c r="M54" s="18"/>
      <c r="N54" s="18"/>
      <c r="O54" s="18"/>
      <c r="P54" s="19">
        <v>15</v>
      </c>
      <c r="Q54" s="19">
        <v>10</v>
      </c>
      <c r="R54" s="19"/>
      <c r="S54" s="19"/>
      <c r="T54" s="19"/>
      <c r="U54" s="19"/>
      <c r="V54" s="19"/>
      <c r="W54" s="19"/>
      <c r="X54" s="19">
        <v>1</v>
      </c>
      <c r="Y54" s="12">
        <f t="shared" si="27"/>
        <v>15</v>
      </c>
      <c r="Z54" s="12">
        <f t="shared" si="28"/>
        <v>15</v>
      </c>
      <c r="AA54" s="12">
        <f t="shared" si="29"/>
        <v>0</v>
      </c>
      <c r="AB54" s="12">
        <f t="shared" si="30"/>
        <v>0</v>
      </c>
      <c r="AC54" s="12">
        <f t="shared" ref="AC54" si="48">SUM(L54,U54)</f>
        <v>0</v>
      </c>
      <c r="AD54" s="12">
        <f t="shared" si="32"/>
        <v>25</v>
      </c>
      <c r="AE54" s="12">
        <f t="shared" si="33"/>
        <v>1</v>
      </c>
    </row>
    <row r="55" spans="1:31" s="228" customFormat="1" ht="30.75" customHeight="1">
      <c r="A55" s="231"/>
      <c r="B55" s="310"/>
      <c r="C55" s="232"/>
      <c r="D55" s="233"/>
      <c r="E55" s="233"/>
      <c r="F55" s="233"/>
      <c r="H55" s="233"/>
      <c r="I55" s="3"/>
      <c r="J55" s="233"/>
      <c r="K55" s="233"/>
      <c r="L55" s="233"/>
      <c r="M55" s="233"/>
      <c r="N55" s="233"/>
      <c r="O55" s="233"/>
      <c r="P55" s="233"/>
      <c r="Q55" s="233"/>
      <c r="R55" s="233"/>
      <c r="S55" s="233"/>
      <c r="T55" s="233"/>
      <c r="U55" s="233"/>
      <c r="V55" s="233"/>
      <c r="W55" s="233"/>
      <c r="X55" s="233"/>
    </row>
    <row r="56" spans="1:31" s="228" customFormat="1" ht="21">
      <c r="B56" s="205" t="s">
        <v>117</v>
      </c>
      <c r="C56" s="205"/>
      <c r="D56" s="205"/>
      <c r="E56" s="205"/>
      <c r="F56" s="205"/>
      <c r="G56" s="205"/>
      <c r="H56" s="205"/>
      <c r="I56" s="205"/>
      <c r="J56" s="205"/>
      <c r="Q56" s="233"/>
      <c r="R56" s="233"/>
      <c r="S56" s="233"/>
      <c r="T56" s="233"/>
      <c r="U56" s="233"/>
      <c r="V56" s="233"/>
      <c r="W56" s="233"/>
      <c r="X56" s="233"/>
    </row>
    <row r="57" spans="1:31" s="228" customFormat="1" ht="21">
      <c r="A57" s="230"/>
      <c r="B57" s="205" t="s">
        <v>459</v>
      </c>
      <c r="C57" s="205"/>
      <c r="D57" s="205"/>
      <c r="E57" s="205"/>
      <c r="F57" s="205"/>
      <c r="G57" s="205"/>
      <c r="H57" s="205"/>
      <c r="I57" s="205"/>
      <c r="J57" s="205"/>
      <c r="Q57" s="233"/>
      <c r="R57" s="233"/>
      <c r="S57" s="233"/>
      <c r="T57" s="233"/>
      <c r="U57" s="233"/>
      <c r="V57" s="233"/>
      <c r="W57" s="233"/>
      <c r="X57" s="233"/>
      <c r="Y57" s="239"/>
      <c r="Z57" s="239"/>
      <c r="AA57" s="239"/>
      <c r="AB57" s="239"/>
      <c r="AC57" s="239"/>
      <c r="AD57" s="239"/>
      <c r="AE57" s="239"/>
    </row>
    <row r="58" spans="1:31" s="228" customFormat="1" ht="21">
      <c r="A58" s="240"/>
      <c r="B58" s="238" t="s">
        <v>460</v>
      </c>
      <c r="C58" s="238"/>
      <c r="D58" s="238"/>
      <c r="E58" s="238"/>
      <c r="F58" s="238"/>
      <c r="G58" s="238"/>
      <c r="H58" s="238"/>
      <c r="I58" s="205"/>
      <c r="J58" s="205"/>
      <c r="Q58" s="233"/>
      <c r="R58" s="233"/>
      <c r="S58" s="233"/>
      <c r="T58" s="233"/>
      <c r="U58" s="233"/>
      <c r="V58" s="233"/>
      <c r="W58" s="233"/>
      <c r="X58" s="233"/>
    </row>
    <row r="59" spans="1:31" s="228" customFormat="1" ht="21">
      <c r="A59" s="227"/>
      <c r="B59" s="238" t="s">
        <v>461</v>
      </c>
      <c r="C59" s="238"/>
      <c r="D59" s="238"/>
      <c r="E59" s="238"/>
      <c r="F59" s="238"/>
      <c r="G59" s="238"/>
      <c r="H59" s="238"/>
      <c r="I59" s="205"/>
      <c r="J59" s="205"/>
      <c r="Q59" s="233"/>
      <c r="R59" s="233"/>
      <c r="S59" s="233"/>
      <c r="T59" s="233"/>
      <c r="U59" s="233"/>
      <c r="V59" s="233"/>
      <c r="W59" s="233"/>
      <c r="X59" s="233"/>
    </row>
    <row r="60" spans="1:31" s="228" customFormat="1" ht="21">
      <c r="A60" s="227"/>
      <c r="B60" s="238" t="s">
        <v>462</v>
      </c>
      <c r="C60" s="238"/>
      <c r="D60" s="238"/>
      <c r="E60" s="238"/>
      <c r="F60" s="238"/>
      <c r="G60" s="238"/>
      <c r="H60" s="238"/>
      <c r="I60" s="205"/>
      <c r="J60" s="205"/>
      <c r="Q60" s="233"/>
      <c r="R60" s="233"/>
      <c r="S60" s="233"/>
      <c r="T60" s="233"/>
      <c r="U60" s="233"/>
      <c r="V60" s="233"/>
      <c r="W60" s="233"/>
      <c r="X60" s="233"/>
    </row>
    <row r="61" spans="1:31" s="228" customFormat="1" ht="21">
      <c r="A61" s="227"/>
      <c r="B61" s="238" t="s">
        <v>463</v>
      </c>
      <c r="C61" s="238"/>
      <c r="D61" s="238"/>
      <c r="E61" s="238"/>
      <c r="F61" s="238"/>
      <c r="G61" s="238"/>
      <c r="H61" s="238"/>
      <c r="I61" s="205"/>
      <c r="J61" s="205"/>
      <c r="Q61" s="233"/>
      <c r="R61" s="233"/>
      <c r="S61" s="233"/>
      <c r="T61" s="233"/>
      <c r="U61" s="233"/>
      <c r="V61" s="233"/>
      <c r="W61" s="233"/>
      <c r="X61" s="233"/>
    </row>
    <row r="62" spans="1:31" s="228" customFormat="1" ht="21">
      <c r="A62" s="227"/>
      <c r="B62" s="238" t="s">
        <v>464</v>
      </c>
      <c r="C62" s="238"/>
      <c r="D62" s="238"/>
      <c r="E62" s="238"/>
      <c r="F62" s="238"/>
      <c r="G62" s="238"/>
      <c r="H62" s="238"/>
      <c r="I62" s="205"/>
      <c r="J62" s="205"/>
      <c r="Q62" s="233"/>
      <c r="R62" s="233"/>
      <c r="S62" s="233"/>
      <c r="T62" s="233"/>
      <c r="U62" s="233"/>
      <c r="V62" s="233"/>
      <c r="W62" s="233"/>
      <c r="X62" s="233"/>
    </row>
    <row r="63" spans="1:31" s="228" customFormat="1" ht="21">
      <c r="A63" s="229"/>
      <c r="B63" s="238" t="s">
        <v>465</v>
      </c>
      <c r="C63" s="238"/>
      <c r="D63" s="238"/>
      <c r="E63" s="238"/>
      <c r="F63" s="238"/>
      <c r="G63" s="238"/>
      <c r="H63" s="238"/>
      <c r="I63" s="205"/>
      <c r="J63" s="205"/>
      <c r="Q63" s="233"/>
      <c r="R63" s="233"/>
      <c r="S63" s="233"/>
      <c r="T63" s="233"/>
      <c r="U63" s="233"/>
      <c r="V63" s="233"/>
      <c r="W63" s="233"/>
      <c r="X63" s="233"/>
    </row>
    <row r="64" spans="1:31" s="228" customFormat="1" ht="21">
      <c r="A64" s="388"/>
      <c r="B64" s="238" t="s">
        <v>466</v>
      </c>
      <c r="C64" s="238"/>
      <c r="D64" s="238"/>
      <c r="E64" s="238"/>
      <c r="F64" s="238"/>
      <c r="G64" s="238"/>
      <c r="H64" s="238"/>
      <c r="I64" s="205"/>
      <c r="J64" s="205"/>
      <c r="Q64" s="233"/>
      <c r="R64" s="233"/>
      <c r="S64" s="233"/>
      <c r="T64" s="233"/>
      <c r="U64" s="233"/>
      <c r="V64" s="233"/>
      <c r="W64" s="233"/>
      <c r="X64" s="233"/>
    </row>
    <row r="65" spans="2:16" s="228" customFormat="1" ht="18.75">
      <c r="B65" s="238" t="s">
        <v>467</v>
      </c>
      <c r="C65" s="238"/>
      <c r="D65" s="238"/>
      <c r="E65" s="238"/>
      <c r="F65" s="238"/>
      <c r="G65" s="238"/>
      <c r="H65" s="238"/>
      <c r="I65" s="205"/>
      <c r="J65" s="205"/>
    </row>
    <row r="66" spans="2:16" s="228" customFormat="1" ht="18.75">
      <c r="B66" s="238" t="s">
        <v>468</v>
      </c>
      <c r="C66" s="238"/>
      <c r="D66" s="238"/>
      <c r="E66" s="238"/>
      <c r="F66" s="238"/>
      <c r="G66" s="238"/>
      <c r="H66" s="238"/>
      <c r="I66" s="205"/>
      <c r="J66" s="205"/>
    </row>
    <row r="67" spans="2:16" s="228" customFormat="1" ht="18.75">
      <c r="B67" s="238" t="s">
        <v>469</v>
      </c>
      <c r="C67" s="238"/>
      <c r="D67" s="238"/>
      <c r="E67" s="238"/>
      <c r="F67" s="238"/>
      <c r="G67" s="238"/>
      <c r="H67" s="238"/>
      <c r="I67" s="205"/>
      <c r="J67" s="205"/>
      <c r="K67" s="228" t="s">
        <v>134</v>
      </c>
    </row>
    <row r="68" spans="2:16" s="228" customFormat="1" ht="18.75">
      <c r="B68" s="238" t="s">
        <v>470</v>
      </c>
      <c r="C68" s="238"/>
      <c r="D68" s="238"/>
      <c r="E68" s="238"/>
      <c r="F68" s="238"/>
      <c r="G68" s="238"/>
      <c r="H68" s="238"/>
      <c r="I68" s="205"/>
      <c r="J68" s="205"/>
    </row>
    <row r="69" spans="2:16" s="228" customFormat="1" ht="18.75">
      <c r="B69" s="238" t="s">
        <v>471</v>
      </c>
      <c r="C69" s="238"/>
      <c r="D69" s="238"/>
      <c r="E69" s="238"/>
      <c r="F69" s="238"/>
      <c r="G69" s="238"/>
      <c r="H69" s="238"/>
      <c r="I69" s="205"/>
      <c r="J69" s="205"/>
    </row>
    <row r="70" spans="2:16" s="228" customFormat="1" ht="18.75">
      <c r="B70" s="205" t="s">
        <v>472</v>
      </c>
      <c r="C70" s="238"/>
      <c r="D70" s="238"/>
      <c r="E70" s="238"/>
      <c r="F70" s="238"/>
      <c r="G70" s="238"/>
      <c r="H70" s="238"/>
      <c r="I70" s="205"/>
      <c r="J70" s="205"/>
    </row>
    <row r="71" spans="2:16" s="228" customFormat="1" ht="18.75">
      <c r="B71" s="238" t="s">
        <v>473</v>
      </c>
      <c r="C71" s="238"/>
      <c r="D71" s="238"/>
      <c r="E71" s="238"/>
      <c r="F71" s="238"/>
      <c r="G71" s="238"/>
      <c r="H71" s="238"/>
      <c r="I71" s="205"/>
      <c r="J71" s="205"/>
    </row>
    <row r="72" spans="2:16" s="228" customFormat="1" ht="18.75">
      <c r="B72" s="238" t="s">
        <v>474</v>
      </c>
      <c r="C72" s="238"/>
      <c r="D72" s="238"/>
      <c r="E72" s="238"/>
      <c r="F72" s="238"/>
      <c r="G72" s="238"/>
      <c r="H72" s="238"/>
      <c r="I72" s="205"/>
      <c r="J72" s="205"/>
    </row>
    <row r="73" spans="2:16" s="228" customFormat="1" ht="18.75">
      <c r="B73" s="238" t="s">
        <v>475</v>
      </c>
      <c r="C73" s="238"/>
      <c r="D73" s="238"/>
      <c r="E73" s="238"/>
      <c r="F73" s="238"/>
      <c r="G73" s="238"/>
      <c r="H73" s="238"/>
      <c r="I73" s="205"/>
      <c r="J73" s="205"/>
    </row>
    <row r="74" spans="2:16" s="228" customFormat="1" ht="18.75">
      <c r="B74" s="238" t="s">
        <v>476</v>
      </c>
      <c r="C74" s="238"/>
      <c r="D74" s="238"/>
      <c r="E74" s="238"/>
      <c r="F74" s="238"/>
      <c r="G74" s="238"/>
      <c r="H74" s="238"/>
      <c r="I74" s="205"/>
      <c r="J74" s="205"/>
    </row>
    <row r="75" spans="2:16" s="228" customFormat="1" ht="18.75">
      <c r="B75" s="238" t="s">
        <v>477</v>
      </c>
      <c r="C75" s="238"/>
      <c r="D75" s="238"/>
      <c r="E75" s="238"/>
      <c r="F75" s="238"/>
      <c r="G75" s="238"/>
      <c r="H75" s="238"/>
      <c r="I75" s="205"/>
      <c r="J75" s="205"/>
    </row>
    <row r="76" spans="2:16" s="228" customFormat="1" ht="18.75">
      <c r="B76" s="205" t="s">
        <v>478</v>
      </c>
    </row>
    <row r="77" spans="2:16" s="228" customFormat="1" ht="18.75">
      <c r="B77" s="205" t="s">
        <v>479</v>
      </c>
    </row>
    <row r="78" spans="2:16" s="228" customFormat="1" ht="18.75">
      <c r="B78" s="205" t="s">
        <v>480</v>
      </c>
    </row>
    <row r="79" spans="2:16" s="228" customFormat="1" ht="21">
      <c r="B79" s="226"/>
      <c r="C79" s="226"/>
      <c r="D79" s="226"/>
      <c r="E79" s="226"/>
      <c r="F79" s="226"/>
      <c r="G79" s="226"/>
      <c r="H79" s="226"/>
      <c r="I79" s="226"/>
      <c r="J79" s="226"/>
      <c r="K79" s="226"/>
      <c r="L79" s="226"/>
      <c r="M79" s="226"/>
      <c r="N79" s="226"/>
      <c r="O79" s="226"/>
      <c r="P79" s="226"/>
    </row>
    <row r="80" spans="2:16" ht="21">
      <c r="B80" s="226"/>
      <c r="C80" s="215" t="s">
        <v>481</v>
      </c>
      <c r="D80" s="215"/>
      <c r="E80" s="215"/>
      <c r="F80" s="215"/>
      <c r="G80" s="226"/>
      <c r="H80" s="226"/>
      <c r="I80" s="226"/>
      <c r="J80" s="226"/>
      <c r="K80" s="226"/>
      <c r="L80" s="226"/>
      <c r="M80" s="226"/>
      <c r="N80" s="226"/>
      <c r="O80" s="226"/>
      <c r="P80" s="226"/>
    </row>
  </sheetData>
  <mergeCells count="46">
    <mergeCell ref="B40:C40"/>
    <mergeCell ref="A2:B2"/>
    <mergeCell ref="H2:P2"/>
    <mergeCell ref="A3:B3"/>
    <mergeCell ref="B39:C39"/>
    <mergeCell ref="B38:C38"/>
    <mergeCell ref="A23:C23"/>
    <mergeCell ref="A29:C29"/>
    <mergeCell ref="A33:C33"/>
    <mergeCell ref="A36:C36"/>
    <mergeCell ref="P8:Q8"/>
    <mergeCell ref="A4:R4"/>
    <mergeCell ref="O8:O9"/>
    <mergeCell ref="A12:C12"/>
    <mergeCell ref="A1:AE1"/>
    <mergeCell ref="D8:D9"/>
    <mergeCell ref="E8:E9"/>
    <mergeCell ref="F8:F9"/>
    <mergeCell ref="Z6:Z9"/>
    <mergeCell ref="AA6:AA9"/>
    <mergeCell ref="AB6:AB9"/>
    <mergeCell ref="AC6:AC9"/>
    <mergeCell ref="X8:X9"/>
    <mergeCell ref="R8:S8"/>
    <mergeCell ref="G8:H8"/>
    <mergeCell ref="V8:W8"/>
    <mergeCell ref="I8:J8"/>
    <mergeCell ref="K8:L8"/>
    <mergeCell ref="M8:N8"/>
    <mergeCell ref="T8:U8"/>
    <mergeCell ref="AF2:AK4"/>
    <mergeCell ref="A44:AE44"/>
    <mergeCell ref="A42:C42"/>
    <mergeCell ref="A41:C41"/>
    <mergeCell ref="A5:F5"/>
    <mergeCell ref="G5:AE5"/>
    <mergeCell ref="A6:A9"/>
    <mergeCell ref="B6:B9"/>
    <mergeCell ref="C6:C9"/>
    <mergeCell ref="D6:F7"/>
    <mergeCell ref="Y6:Y9"/>
    <mergeCell ref="AD6:AD9"/>
    <mergeCell ref="AE6:AE9"/>
    <mergeCell ref="G6:X6"/>
    <mergeCell ref="G7:O7"/>
    <mergeCell ref="P7:X7"/>
  </mergeCells>
  <phoneticPr fontId="94" type="noConversion"/>
  <pageMargins left="0.23622047244094491" right="0.23622047244094491" top="0" bottom="0.74803149606299213" header="0.31496062992125984" footer="0.31496062992125984"/>
  <pageSetup paperSize="9" scale="50" fitToHeight="0" orientation="landscape" r:id="rId1"/>
  <rowBreaks count="1" manualBreakCount="1">
    <brk id="43" max="3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F103"/>
  <sheetViews>
    <sheetView zoomScale="50" zoomScaleNormal="50" zoomScaleSheetLayoutView="80" workbookViewId="0">
      <pane ySplit="9" topLeftCell="A68" activePane="bottomLeft" state="frozen"/>
      <selection pane="bottomLeft" activeCell="W68" sqref="A1:XFD1048576"/>
    </sheetView>
  </sheetViews>
  <sheetFormatPr defaultRowHeight="15"/>
  <cols>
    <col min="1" max="1" width="8.28515625" style="228" customWidth="1"/>
    <col min="2" max="2" width="47.28515625" style="228" customWidth="1"/>
    <col min="3" max="3" width="25.140625" style="228" customWidth="1"/>
    <col min="4" max="4" width="8.85546875" style="228" customWidth="1"/>
    <col min="5" max="5" width="11.5703125" style="228" customWidth="1"/>
    <col min="6" max="6" width="8" style="228" customWidth="1"/>
    <col min="7" max="17" width="7.85546875" style="228" customWidth="1"/>
    <col min="18" max="18" width="11.5703125" style="228" customWidth="1"/>
    <col min="19" max="24" width="7.85546875" style="228" customWidth="1"/>
    <col min="25" max="25" width="10.85546875" style="228" customWidth="1"/>
    <col min="26" max="29" width="7" style="228" customWidth="1"/>
    <col min="30" max="30" width="11.42578125" style="228" customWidth="1"/>
    <col min="31" max="31" width="10" style="228" customWidth="1"/>
    <col min="32" max="16384" width="9.140625" style="228"/>
  </cols>
  <sheetData>
    <row r="1" spans="1:32" s="214" customFormat="1" ht="37.5" customHeight="1">
      <c r="A1" s="529" t="s">
        <v>0</v>
      </c>
      <c r="B1" s="529"/>
      <c r="C1" s="529"/>
      <c r="D1" s="529"/>
      <c r="E1" s="529"/>
      <c r="F1" s="529"/>
      <c r="G1" s="529"/>
      <c r="H1" s="529"/>
      <c r="I1" s="529"/>
      <c r="J1" s="529"/>
      <c r="K1" s="529"/>
      <c r="L1" s="529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529"/>
      <c r="AF1" s="383"/>
    </row>
    <row r="2" spans="1:32" s="214" customFormat="1" ht="30" customHeight="1">
      <c r="A2" s="547" t="s">
        <v>1</v>
      </c>
      <c r="B2" s="548"/>
      <c r="C2" s="216" t="s">
        <v>2</v>
      </c>
      <c r="E2" s="217"/>
      <c r="F2" s="217"/>
      <c r="G2" s="217"/>
      <c r="H2" s="523" t="s">
        <v>482</v>
      </c>
      <c r="I2" s="523"/>
      <c r="J2" s="523"/>
      <c r="K2" s="523"/>
      <c r="L2" s="523"/>
      <c r="M2" s="523"/>
      <c r="N2" s="523"/>
      <c r="O2" s="523"/>
      <c r="P2" s="523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500"/>
      <c r="AF2" s="383"/>
    </row>
    <row r="3" spans="1:32" s="214" customFormat="1" ht="40.5" customHeight="1">
      <c r="A3" s="563" t="s">
        <v>286</v>
      </c>
      <c r="B3" s="563"/>
      <c r="C3" s="219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500"/>
      <c r="AF3" s="383"/>
    </row>
    <row r="4" spans="1:32" s="214" customFormat="1" ht="24.75" customHeight="1">
      <c r="A4" s="610" t="s">
        <v>4</v>
      </c>
      <c r="B4" s="610"/>
      <c r="C4" s="610"/>
      <c r="D4" s="610"/>
      <c r="E4" s="610"/>
      <c r="F4" s="610"/>
      <c r="G4" s="610"/>
      <c r="H4" s="610"/>
      <c r="I4" s="610"/>
      <c r="J4" s="610"/>
      <c r="K4" s="610"/>
      <c r="L4" s="610"/>
      <c r="M4" s="610"/>
      <c r="N4" s="610"/>
      <c r="O4" s="610"/>
      <c r="P4" s="610"/>
      <c r="Q4" s="610"/>
      <c r="R4" s="610"/>
      <c r="S4" s="221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  <c r="AF4" s="221"/>
    </row>
    <row r="5" spans="1:32" ht="15" customHeight="1">
      <c r="A5" s="531"/>
      <c r="B5" s="532"/>
      <c r="C5" s="532"/>
      <c r="D5" s="532"/>
      <c r="E5" s="532"/>
      <c r="F5" s="533"/>
      <c r="G5" s="534" t="s">
        <v>140</v>
      </c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5"/>
      <c r="T5" s="535"/>
      <c r="U5" s="535"/>
      <c r="V5" s="535"/>
      <c r="W5" s="535"/>
      <c r="X5" s="535"/>
      <c r="Y5" s="535"/>
      <c r="Z5" s="535"/>
      <c r="AA5" s="535"/>
      <c r="AB5" s="535"/>
      <c r="AC5" s="535"/>
      <c r="AD5" s="535"/>
      <c r="AE5" s="535"/>
      <c r="AF5" s="501"/>
    </row>
    <row r="6" spans="1:32" ht="15" customHeight="1">
      <c r="A6" s="564" t="s">
        <v>6</v>
      </c>
      <c r="B6" s="558" t="s">
        <v>7</v>
      </c>
      <c r="C6" s="558" t="s">
        <v>8</v>
      </c>
      <c r="D6" s="580" t="s">
        <v>9</v>
      </c>
      <c r="E6" s="580"/>
      <c r="F6" s="580"/>
      <c r="G6" s="552" t="s">
        <v>483</v>
      </c>
      <c r="H6" s="552"/>
      <c r="I6" s="552"/>
      <c r="J6" s="552"/>
      <c r="K6" s="552"/>
      <c r="L6" s="552"/>
      <c r="M6" s="552"/>
      <c r="N6" s="552"/>
      <c r="O6" s="552"/>
      <c r="P6" s="552"/>
      <c r="Q6" s="552"/>
      <c r="R6" s="552"/>
      <c r="S6" s="552"/>
      <c r="T6" s="552"/>
      <c r="U6" s="552"/>
      <c r="V6" s="552"/>
      <c r="W6" s="552"/>
      <c r="X6" s="552"/>
      <c r="Y6" s="540" t="s">
        <v>11</v>
      </c>
      <c r="Z6" s="540" t="s">
        <v>12</v>
      </c>
      <c r="AA6" s="540" t="s">
        <v>13</v>
      </c>
      <c r="AB6" s="540" t="s">
        <v>14</v>
      </c>
      <c r="AC6" s="540" t="s">
        <v>15</v>
      </c>
      <c r="AD6" s="540" t="s">
        <v>16</v>
      </c>
      <c r="AE6" s="540" t="s">
        <v>17</v>
      </c>
    </row>
    <row r="7" spans="1:32" ht="15" customHeight="1">
      <c r="A7" s="564"/>
      <c r="B7" s="558"/>
      <c r="C7" s="558"/>
      <c r="D7" s="580"/>
      <c r="E7" s="580"/>
      <c r="F7" s="580"/>
      <c r="G7" s="543" t="s">
        <v>484</v>
      </c>
      <c r="H7" s="553"/>
      <c r="I7" s="553"/>
      <c r="J7" s="553"/>
      <c r="K7" s="553"/>
      <c r="L7" s="553"/>
      <c r="M7" s="553"/>
      <c r="N7" s="553"/>
      <c r="O7" s="544"/>
      <c r="P7" s="537" t="s">
        <v>485</v>
      </c>
      <c r="Q7" s="538"/>
      <c r="R7" s="538"/>
      <c r="S7" s="538"/>
      <c r="T7" s="538"/>
      <c r="U7" s="538"/>
      <c r="V7" s="538"/>
      <c r="W7" s="538"/>
      <c r="X7" s="539"/>
      <c r="Y7" s="541"/>
      <c r="Z7" s="541"/>
      <c r="AA7" s="541"/>
      <c r="AB7" s="541"/>
      <c r="AC7" s="541"/>
      <c r="AD7" s="541"/>
      <c r="AE7" s="541"/>
    </row>
    <row r="8" spans="1:32" ht="15" customHeight="1">
      <c r="A8" s="565"/>
      <c r="B8" s="556"/>
      <c r="C8" s="556"/>
      <c r="D8" s="556" t="s">
        <v>20</v>
      </c>
      <c r="E8" s="556" t="s">
        <v>21</v>
      </c>
      <c r="F8" s="556" t="s">
        <v>22</v>
      </c>
      <c r="G8" s="543" t="s">
        <v>23</v>
      </c>
      <c r="H8" s="544"/>
      <c r="I8" s="543" t="s">
        <v>24</v>
      </c>
      <c r="J8" s="544"/>
      <c r="K8" s="543" t="s">
        <v>25</v>
      </c>
      <c r="L8" s="544"/>
      <c r="M8" s="543" t="s">
        <v>26</v>
      </c>
      <c r="N8" s="544"/>
      <c r="O8" s="632" t="s">
        <v>27</v>
      </c>
      <c r="P8" s="537" t="s">
        <v>23</v>
      </c>
      <c r="Q8" s="539"/>
      <c r="R8" s="537" t="s">
        <v>24</v>
      </c>
      <c r="S8" s="539"/>
      <c r="T8" s="537" t="s">
        <v>25</v>
      </c>
      <c r="U8" s="539"/>
      <c r="V8" s="537" t="s">
        <v>26</v>
      </c>
      <c r="W8" s="539"/>
      <c r="X8" s="550" t="s">
        <v>27</v>
      </c>
      <c r="Y8" s="541"/>
      <c r="Z8" s="541"/>
      <c r="AA8" s="541"/>
      <c r="AB8" s="541"/>
      <c r="AC8" s="541"/>
      <c r="AD8" s="541"/>
      <c r="AE8" s="541"/>
    </row>
    <row r="9" spans="1:32" ht="18" customHeight="1">
      <c r="A9" s="565"/>
      <c r="B9" s="556"/>
      <c r="C9" s="556"/>
      <c r="D9" s="627"/>
      <c r="E9" s="627"/>
      <c r="F9" s="627"/>
      <c r="G9" s="241" t="s">
        <v>28</v>
      </c>
      <c r="H9" s="241" t="s">
        <v>29</v>
      </c>
      <c r="I9" s="241" t="s">
        <v>28</v>
      </c>
      <c r="J9" s="241" t="s">
        <v>29</v>
      </c>
      <c r="K9" s="241" t="s">
        <v>28</v>
      </c>
      <c r="L9" s="241" t="s">
        <v>29</v>
      </c>
      <c r="M9" s="241" t="s">
        <v>28</v>
      </c>
      <c r="N9" s="241" t="s">
        <v>29</v>
      </c>
      <c r="O9" s="633"/>
      <c r="P9" s="242" t="s">
        <v>28</v>
      </c>
      <c r="Q9" s="242" t="s">
        <v>29</v>
      </c>
      <c r="R9" s="242" t="s">
        <v>28</v>
      </c>
      <c r="S9" s="242" t="s">
        <v>29</v>
      </c>
      <c r="T9" s="242" t="s">
        <v>28</v>
      </c>
      <c r="U9" s="242" t="s">
        <v>29</v>
      </c>
      <c r="V9" s="242" t="s">
        <v>28</v>
      </c>
      <c r="W9" s="242" t="s">
        <v>29</v>
      </c>
      <c r="X9" s="628"/>
      <c r="Y9" s="541"/>
      <c r="Z9" s="541"/>
      <c r="AA9" s="541"/>
      <c r="AB9" s="541"/>
      <c r="AC9" s="541"/>
      <c r="AD9" s="541"/>
      <c r="AE9" s="541"/>
    </row>
    <row r="10" spans="1:32" ht="15.75">
      <c r="A10" s="502" t="s">
        <v>305</v>
      </c>
      <c r="B10" s="351"/>
      <c r="C10" s="352"/>
      <c r="D10" s="351"/>
      <c r="E10" s="351"/>
      <c r="F10" s="351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</row>
    <row r="11" spans="1:32" ht="27.75" customHeight="1">
      <c r="A11" s="503">
        <v>5.0999999999999996</v>
      </c>
      <c r="B11" s="10" t="s">
        <v>307</v>
      </c>
      <c r="C11" s="206" t="s">
        <v>299</v>
      </c>
      <c r="D11" s="466">
        <v>11</v>
      </c>
      <c r="E11" s="211" t="s">
        <v>308</v>
      </c>
      <c r="F11" s="469"/>
      <c r="G11" s="18">
        <v>15</v>
      </c>
      <c r="H11" s="18">
        <v>10</v>
      </c>
      <c r="I11" s="18">
        <v>10</v>
      </c>
      <c r="J11" s="18"/>
      <c r="K11" s="18">
        <v>15</v>
      </c>
      <c r="L11" s="18"/>
      <c r="M11" s="18"/>
      <c r="N11" s="18"/>
      <c r="O11" s="18">
        <v>2</v>
      </c>
      <c r="P11" s="19">
        <v>15</v>
      </c>
      <c r="Q11" s="19">
        <v>10</v>
      </c>
      <c r="R11" s="19">
        <v>10</v>
      </c>
      <c r="S11" s="19"/>
      <c r="T11" s="19">
        <v>15</v>
      </c>
      <c r="U11" s="19"/>
      <c r="V11" s="19"/>
      <c r="W11" s="19"/>
      <c r="X11" s="19">
        <v>2</v>
      </c>
      <c r="Y11" s="12">
        <f>SUM(Z11:AC11)</f>
        <v>80</v>
      </c>
      <c r="Z11" s="12">
        <f>G11+P11</f>
        <v>30</v>
      </c>
      <c r="AA11" s="12">
        <f>I11+R11</f>
        <v>20</v>
      </c>
      <c r="AB11" s="12">
        <f>K11+T11</f>
        <v>30</v>
      </c>
      <c r="AC11" s="12">
        <f>M11+V11</f>
        <v>0</v>
      </c>
      <c r="AD11" s="12">
        <f>SUM(G11:N11,P11:W11)</f>
        <v>100</v>
      </c>
      <c r="AE11" s="12">
        <f>O11+X11</f>
        <v>4</v>
      </c>
    </row>
    <row r="12" spans="1:32" ht="27.75" customHeight="1">
      <c r="A12" s="503">
        <v>5.2</v>
      </c>
      <c r="B12" s="10" t="s">
        <v>310</v>
      </c>
      <c r="C12" s="206" t="s">
        <v>311</v>
      </c>
      <c r="D12" s="466">
        <v>11</v>
      </c>
      <c r="E12" s="211" t="s">
        <v>312</v>
      </c>
      <c r="F12" s="469"/>
      <c r="G12" s="18"/>
      <c r="H12" s="18"/>
      <c r="I12" s="18"/>
      <c r="J12" s="18"/>
      <c r="K12" s="18"/>
      <c r="L12" s="18"/>
      <c r="M12" s="18"/>
      <c r="N12" s="18"/>
      <c r="O12" s="18"/>
      <c r="P12" s="19">
        <v>15</v>
      </c>
      <c r="Q12" s="19">
        <v>10</v>
      </c>
      <c r="R12" s="19">
        <v>10</v>
      </c>
      <c r="S12" s="19"/>
      <c r="T12" s="19">
        <v>15</v>
      </c>
      <c r="U12" s="19"/>
      <c r="V12" s="19"/>
      <c r="W12" s="19"/>
      <c r="X12" s="19">
        <v>2</v>
      </c>
      <c r="Y12" s="12">
        <f>SUM(Z12:AC12)</f>
        <v>40</v>
      </c>
      <c r="Z12" s="12">
        <f>G12+P12</f>
        <v>15</v>
      </c>
      <c r="AA12" s="12">
        <f>I12+R12</f>
        <v>10</v>
      </c>
      <c r="AB12" s="12">
        <f>K12+T12</f>
        <v>15</v>
      </c>
      <c r="AC12" s="12">
        <f>M12+V12</f>
        <v>0</v>
      </c>
      <c r="AD12" s="12">
        <f>SUM(G12:N12,P12:W12)</f>
        <v>50</v>
      </c>
      <c r="AE12" s="12">
        <f>O12+X12</f>
        <v>2</v>
      </c>
    </row>
    <row r="13" spans="1:32" ht="27.75" customHeight="1">
      <c r="A13" s="20" t="s">
        <v>486</v>
      </c>
      <c r="B13" s="9" t="s">
        <v>487</v>
      </c>
      <c r="C13" s="206" t="s">
        <v>160</v>
      </c>
      <c r="D13" s="466">
        <v>10</v>
      </c>
      <c r="E13" s="469">
        <v>10</v>
      </c>
      <c r="F13" s="469"/>
      <c r="G13" s="18"/>
      <c r="H13" s="18"/>
      <c r="I13" s="18"/>
      <c r="J13" s="18"/>
      <c r="K13" s="18"/>
      <c r="L13" s="18"/>
      <c r="M13" s="18"/>
      <c r="N13" s="18"/>
      <c r="O13" s="18"/>
      <c r="P13" s="19">
        <v>15</v>
      </c>
      <c r="Q13" s="19">
        <v>20</v>
      </c>
      <c r="R13" s="19">
        <v>20</v>
      </c>
      <c r="S13" s="19">
        <v>25</v>
      </c>
      <c r="T13" s="19">
        <v>15</v>
      </c>
      <c r="U13" s="19"/>
      <c r="V13" s="19"/>
      <c r="W13" s="19"/>
      <c r="X13" s="19">
        <v>4</v>
      </c>
      <c r="Y13" s="12">
        <f>SUM(Z13:AC13)</f>
        <v>50</v>
      </c>
      <c r="Z13" s="12">
        <f>SUM(G13,P13)</f>
        <v>15</v>
      </c>
      <c r="AA13" s="12">
        <f>SUM(I13,R13)</f>
        <v>20</v>
      </c>
      <c r="AB13" s="12">
        <f>SUM(K13,T13)</f>
        <v>15</v>
      </c>
      <c r="AC13" s="12">
        <f>SUM(M13,V13)</f>
        <v>0</v>
      </c>
      <c r="AD13" s="12">
        <f>SUM(G13:N13,P13:W13)</f>
        <v>95</v>
      </c>
      <c r="AE13" s="12">
        <v>4</v>
      </c>
    </row>
    <row r="14" spans="1:32" ht="27.75" customHeight="1">
      <c r="A14" s="20" t="s">
        <v>488</v>
      </c>
      <c r="B14" s="9" t="s">
        <v>489</v>
      </c>
      <c r="C14" s="206" t="s">
        <v>490</v>
      </c>
      <c r="D14" s="466">
        <v>12</v>
      </c>
      <c r="E14" s="469">
        <v>9</v>
      </c>
      <c r="F14" s="469"/>
      <c r="G14" s="18">
        <v>15</v>
      </c>
      <c r="H14" s="18">
        <v>15</v>
      </c>
      <c r="I14" s="18">
        <v>25</v>
      </c>
      <c r="J14" s="18">
        <v>30</v>
      </c>
      <c r="K14" s="18">
        <v>15</v>
      </c>
      <c r="L14" s="18"/>
      <c r="M14" s="18"/>
      <c r="N14" s="18"/>
      <c r="O14" s="18">
        <v>4</v>
      </c>
      <c r="P14" s="19"/>
      <c r="Q14" s="19"/>
      <c r="R14" s="19"/>
      <c r="S14" s="19"/>
      <c r="T14" s="19"/>
      <c r="U14" s="19"/>
      <c r="V14" s="19"/>
      <c r="W14" s="19"/>
      <c r="X14" s="19"/>
      <c r="Y14" s="12">
        <f>SUM(Z14:AC14)</f>
        <v>55</v>
      </c>
      <c r="Z14" s="12">
        <f>SUM(G14,P14)</f>
        <v>15</v>
      </c>
      <c r="AA14" s="12">
        <f>SUM(I14,R14)</f>
        <v>25</v>
      </c>
      <c r="AB14" s="12">
        <f>SUM(K14,T14)</f>
        <v>15</v>
      </c>
      <c r="AC14" s="12">
        <f>SUM(M14,V14)</f>
        <v>0</v>
      </c>
      <c r="AD14" s="12">
        <f>SUM(G14:N14,P14:W14)</f>
        <v>100</v>
      </c>
      <c r="AE14" s="12">
        <f>SUM(O14,X14)</f>
        <v>4</v>
      </c>
    </row>
    <row r="15" spans="1:32" ht="21.75" customHeight="1">
      <c r="A15" s="560" t="s">
        <v>41</v>
      </c>
      <c r="B15" s="561"/>
      <c r="C15" s="561"/>
      <c r="D15" s="561"/>
      <c r="E15" s="561"/>
      <c r="F15" s="562"/>
      <c r="G15" s="21">
        <f t="shared" ref="G15:AE15" si="0">SUM(G11:G14)</f>
        <v>30</v>
      </c>
      <c r="H15" s="21">
        <f t="shared" si="0"/>
        <v>25</v>
      </c>
      <c r="I15" s="21">
        <f t="shared" si="0"/>
        <v>35</v>
      </c>
      <c r="J15" s="21">
        <f t="shared" si="0"/>
        <v>30</v>
      </c>
      <c r="K15" s="21">
        <f t="shared" si="0"/>
        <v>30</v>
      </c>
      <c r="L15" s="21">
        <f t="shared" si="0"/>
        <v>0</v>
      </c>
      <c r="M15" s="21">
        <f t="shared" si="0"/>
        <v>0</v>
      </c>
      <c r="N15" s="21">
        <f t="shared" si="0"/>
        <v>0</v>
      </c>
      <c r="O15" s="21">
        <f t="shared" si="0"/>
        <v>6</v>
      </c>
      <c r="P15" s="21">
        <f t="shared" si="0"/>
        <v>45</v>
      </c>
      <c r="Q15" s="21">
        <f t="shared" si="0"/>
        <v>40</v>
      </c>
      <c r="R15" s="21">
        <f t="shared" si="0"/>
        <v>40</v>
      </c>
      <c r="S15" s="21">
        <f t="shared" si="0"/>
        <v>25</v>
      </c>
      <c r="T15" s="21">
        <f t="shared" si="0"/>
        <v>45</v>
      </c>
      <c r="U15" s="21">
        <f t="shared" si="0"/>
        <v>0</v>
      </c>
      <c r="V15" s="21">
        <f t="shared" si="0"/>
        <v>0</v>
      </c>
      <c r="W15" s="21">
        <f t="shared" si="0"/>
        <v>0</v>
      </c>
      <c r="X15" s="21">
        <f t="shared" si="0"/>
        <v>8</v>
      </c>
      <c r="Y15" s="21">
        <f t="shared" si="0"/>
        <v>225</v>
      </c>
      <c r="Z15" s="21">
        <f t="shared" si="0"/>
        <v>75</v>
      </c>
      <c r="AA15" s="21">
        <f t="shared" si="0"/>
        <v>75</v>
      </c>
      <c r="AB15" s="21">
        <f t="shared" si="0"/>
        <v>75</v>
      </c>
      <c r="AC15" s="21">
        <f t="shared" si="0"/>
        <v>0</v>
      </c>
      <c r="AD15" s="21">
        <f t="shared" si="0"/>
        <v>345</v>
      </c>
      <c r="AE15" s="21">
        <f t="shared" si="0"/>
        <v>14</v>
      </c>
    </row>
    <row r="16" spans="1:32" ht="20.25" customHeight="1">
      <c r="A16" s="208" t="s">
        <v>322</v>
      </c>
      <c r="B16" s="209"/>
      <c r="C16" s="468"/>
      <c r="D16" s="209"/>
      <c r="E16" s="209"/>
      <c r="F16" s="209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0"/>
      <c r="R16" s="210"/>
      <c r="S16" s="210"/>
      <c r="T16" s="210"/>
      <c r="U16" s="210"/>
      <c r="V16" s="210"/>
      <c r="W16" s="210"/>
      <c r="X16" s="210"/>
      <c r="Y16" s="210"/>
      <c r="Z16" s="210"/>
      <c r="AA16" s="210"/>
      <c r="AB16" s="210"/>
      <c r="AC16" s="210"/>
      <c r="AD16" s="210"/>
      <c r="AE16" s="224"/>
    </row>
    <row r="17" spans="1:31" ht="32.25" customHeight="1">
      <c r="A17" s="20">
        <v>6.2</v>
      </c>
      <c r="B17" s="9" t="s">
        <v>323</v>
      </c>
      <c r="C17" s="206" t="s">
        <v>324</v>
      </c>
      <c r="D17" s="466">
        <v>12</v>
      </c>
      <c r="E17" s="211" t="s">
        <v>325</v>
      </c>
      <c r="F17" s="469"/>
      <c r="G17" s="18">
        <v>15</v>
      </c>
      <c r="H17" s="18">
        <v>10</v>
      </c>
      <c r="I17" s="18">
        <v>15</v>
      </c>
      <c r="J17" s="18">
        <v>10</v>
      </c>
      <c r="K17" s="18">
        <v>25</v>
      </c>
      <c r="L17" s="18"/>
      <c r="M17" s="18"/>
      <c r="N17" s="18"/>
      <c r="O17" s="18">
        <v>3</v>
      </c>
      <c r="P17" s="19">
        <v>15</v>
      </c>
      <c r="Q17" s="19">
        <v>10</v>
      </c>
      <c r="R17" s="19">
        <v>15</v>
      </c>
      <c r="S17" s="19">
        <v>10</v>
      </c>
      <c r="T17" s="19">
        <v>25</v>
      </c>
      <c r="U17" s="19"/>
      <c r="V17" s="19"/>
      <c r="W17" s="19"/>
      <c r="X17" s="19">
        <v>3</v>
      </c>
      <c r="Y17" s="12">
        <f t="shared" ref="Y17:Y26" si="1">SUM(Z17:AC17)</f>
        <v>110</v>
      </c>
      <c r="Z17" s="12">
        <f t="shared" ref="Z17:Z26" si="2">SUM(G17,P17)</f>
        <v>30</v>
      </c>
      <c r="AA17" s="12">
        <f t="shared" ref="AA17:AA26" si="3">SUM(I17,R17)</f>
        <v>30</v>
      </c>
      <c r="AB17" s="12">
        <f t="shared" ref="AB17:AB26" si="4">SUM(K17,T17)</f>
        <v>50</v>
      </c>
      <c r="AC17" s="12">
        <f t="shared" ref="AC17:AC26" si="5">SUM(M17,V17)</f>
        <v>0</v>
      </c>
      <c r="AD17" s="12">
        <f t="shared" ref="AD17:AD26" si="6">SUM(G17:N17,P17:W17)</f>
        <v>150</v>
      </c>
      <c r="AE17" s="12">
        <f t="shared" ref="AE17:AE26" si="7">SUM(O17,X17)</f>
        <v>6</v>
      </c>
    </row>
    <row r="18" spans="1:31" ht="32.25" customHeight="1">
      <c r="A18" s="20" t="s">
        <v>491</v>
      </c>
      <c r="B18" s="9" t="s">
        <v>492</v>
      </c>
      <c r="C18" s="206" t="s">
        <v>493</v>
      </c>
      <c r="D18" s="466">
        <v>9</v>
      </c>
      <c r="E18" s="469">
        <v>9</v>
      </c>
      <c r="F18" s="469"/>
      <c r="G18" s="18">
        <v>15</v>
      </c>
      <c r="H18" s="18">
        <v>10</v>
      </c>
      <c r="I18" s="18">
        <v>15</v>
      </c>
      <c r="J18" s="18">
        <v>10</v>
      </c>
      <c r="K18" s="18">
        <v>25</v>
      </c>
      <c r="L18" s="18"/>
      <c r="M18" s="18"/>
      <c r="N18" s="18"/>
      <c r="O18" s="18">
        <v>3</v>
      </c>
      <c r="P18" s="19"/>
      <c r="Q18" s="19"/>
      <c r="R18" s="19"/>
      <c r="S18" s="19"/>
      <c r="T18" s="19"/>
      <c r="U18" s="19"/>
      <c r="V18" s="19"/>
      <c r="W18" s="19"/>
      <c r="X18" s="19"/>
      <c r="Y18" s="12">
        <f t="shared" si="1"/>
        <v>55</v>
      </c>
      <c r="Z18" s="12">
        <f t="shared" si="2"/>
        <v>15</v>
      </c>
      <c r="AA18" s="12">
        <f t="shared" si="3"/>
        <v>15</v>
      </c>
      <c r="AB18" s="12">
        <f t="shared" si="4"/>
        <v>25</v>
      </c>
      <c r="AC18" s="12">
        <f t="shared" si="5"/>
        <v>0</v>
      </c>
      <c r="AD18" s="12">
        <f t="shared" si="6"/>
        <v>75</v>
      </c>
      <c r="AE18" s="12">
        <f t="shared" si="7"/>
        <v>3</v>
      </c>
    </row>
    <row r="19" spans="1:31" ht="32.25" customHeight="1">
      <c r="A19" s="20" t="s">
        <v>494</v>
      </c>
      <c r="B19" s="9" t="s">
        <v>495</v>
      </c>
      <c r="C19" s="206" t="s">
        <v>496</v>
      </c>
      <c r="D19" s="466">
        <v>9</v>
      </c>
      <c r="E19" s="469">
        <v>9</v>
      </c>
      <c r="F19" s="469"/>
      <c r="G19" s="18">
        <v>15</v>
      </c>
      <c r="H19" s="18">
        <v>10</v>
      </c>
      <c r="I19" s="18">
        <v>15</v>
      </c>
      <c r="J19" s="18">
        <v>10</v>
      </c>
      <c r="K19" s="18">
        <v>25</v>
      </c>
      <c r="L19" s="18"/>
      <c r="M19" s="18"/>
      <c r="N19" s="18"/>
      <c r="O19" s="18">
        <v>3</v>
      </c>
      <c r="P19" s="19"/>
      <c r="Q19" s="19"/>
      <c r="R19" s="19"/>
      <c r="S19" s="19"/>
      <c r="T19" s="19"/>
      <c r="U19" s="19"/>
      <c r="V19" s="19"/>
      <c r="W19" s="19"/>
      <c r="X19" s="19"/>
      <c r="Y19" s="12">
        <f t="shared" si="1"/>
        <v>55</v>
      </c>
      <c r="Z19" s="12">
        <f t="shared" si="2"/>
        <v>15</v>
      </c>
      <c r="AA19" s="12">
        <f t="shared" si="3"/>
        <v>15</v>
      </c>
      <c r="AB19" s="12">
        <f t="shared" si="4"/>
        <v>25</v>
      </c>
      <c r="AC19" s="12">
        <f t="shared" si="5"/>
        <v>0</v>
      </c>
      <c r="AD19" s="12">
        <f t="shared" si="6"/>
        <v>75</v>
      </c>
      <c r="AE19" s="12">
        <f t="shared" si="7"/>
        <v>3</v>
      </c>
    </row>
    <row r="20" spans="1:31" ht="32.25" customHeight="1">
      <c r="A20" s="20" t="s">
        <v>497</v>
      </c>
      <c r="B20" s="9" t="s">
        <v>498</v>
      </c>
      <c r="C20" s="206" t="s">
        <v>499</v>
      </c>
      <c r="D20" s="466">
        <v>10</v>
      </c>
      <c r="E20" s="469">
        <v>10</v>
      </c>
      <c r="F20" s="469"/>
      <c r="G20" s="18"/>
      <c r="H20" s="18"/>
      <c r="I20" s="18"/>
      <c r="J20" s="18"/>
      <c r="K20" s="18"/>
      <c r="L20" s="18"/>
      <c r="M20" s="18"/>
      <c r="N20" s="18"/>
      <c r="O20" s="18"/>
      <c r="P20" s="19">
        <v>15</v>
      </c>
      <c r="Q20" s="19">
        <v>5</v>
      </c>
      <c r="R20" s="19">
        <v>10</v>
      </c>
      <c r="S20" s="19"/>
      <c r="T20" s="19">
        <v>20</v>
      </c>
      <c r="U20" s="19"/>
      <c r="V20" s="19"/>
      <c r="W20" s="19"/>
      <c r="X20" s="19">
        <v>2</v>
      </c>
      <c r="Y20" s="12">
        <f t="shared" si="1"/>
        <v>45</v>
      </c>
      <c r="Z20" s="12">
        <f t="shared" si="2"/>
        <v>15</v>
      </c>
      <c r="AA20" s="12">
        <f t="shared" si="3"/>
        <v>10</v>
      </c>
      <c r="AB20" s="12">
        <f t="shared" si="4"/>
        <v>20</v>
      </c>
      <c r="AC20" s="12">
        <f t="shared" si="5"/>
        <v>0</v>
      </c>
      <c r="AD20" s="12">
        <f t="shared" si="6"/>
        <v>50</v>
      </c>
      <c r="AE20" s="12">
        <f t="shared" si="7"/>
        <v>2</v>
      </c>
    </row>
    <row r="21" spans="1:31" ht="32.25" customHeight="1">
      <c r="A21" s="20" t="s">
        <v>500</v>
      </c>
      <c r="B21" s="10" t="s">
        <v>501</v>
      </c>
      <c r="C21" s="206" t="s">
        <v>502</v>
      </c>
      <c r="D21" s="466">
        <v>10</v>
      </c>
      <c r="E21" s="469">
        <v>10</v>
      </c>
      <c r="F21" s="469"/>
      <c r="G21" s="18"/>
      <c r="H21" s="18"/>
      <c r="I21" s="18"/>
      <c r="J21" s="18"/>
      <c r="K21" s="18"/>
      <c r="L21" s="18"/>
      <c r="M21" s="18"/>
      <c r="N21" s="18"/>
      <c r="O21" s="18"/>
      <c r="P21" s="19">
        <v>15</v>
      </c>
      <c r="Q21" s="19">
        <v>10</v>
      </c>
      <c r="R21" s="19">
        <v>25</v>
      </c>
      <c r="S21" s="19">
        <v>10</v>
      </c>
      <c r="T21" s="19">
        <v>15</v>
      </c>
      <c r="U21" s="19"/>
      <c r="V21" s="19"/>
      <c r="W21" s="19"/>
      <c r="X21" s="19">
        <v>3</v>
      </c>
      <c r="Y21" s="12">
        <f t="shared" si="1"/>
        <v>55</v>
      </c>
      <c r="Z21" s="12">
        <f t="shared" si="2"/>
        <v>15</v>
      </c>
      <c r="AA21" s="12">
        <f t="shared" si="3"/>
        <v>25</v>
      </c>
      <c r="AB21" s="12">
        <f t="shared" si="4"/>
        <v>15</v>
      </c>
      <c r="AC21" s="12">
        <f t="shared" si="5"/>
        <v>0</v>
      </c>
      <c r="AD21" s="12">
        <f t="shared" si="6"/>
        <v>75</v>
      </c>
      <c r="AE21" s="12">
        <f t="shared" si="7"/>
        <v>3</v>
      </c>
    </row>
    <row r="22" spans="1:31" ht="32.25" customHeight="1">
      <c r="A22" s="20" t="s">
        <v>503</v>
      </c>
      <c r="B22" s="10" t="s">
        <v>504</v>
      </c>
      <c r="C22" s="206" t="s">
        <v>505</v>
      </c>
      <c r="D22" s="466">
        <v>9</v>
      </c>
      <c r="E22" s="469">
        <v>9</v>
      </c>
      <c r="F22" s="469"/>
      <c r="G22" s="18">
        <v>15</v>
      </c>
      <c r="H22" s="18">
        <v>10</v>
      </c>
      <c r="I22" s="18">
        <v>15</v>
      </c>
      <c r="J22" s="18">
        <v>20</v>
      </c>
      <c r="K22" s="18">
        <v>15</v>
      </c>
      <c r="L22" s="18"/>
      <c r="M22" s="18"/>
      <c r="N22" s="18"/>
      <c r="O22" s="18">
        <v>3</v>
      </c>
      <c r="P22" s="19"/>
      <c r="Q22" s="19"/>
      <c r="R22" s="19"/>
      <c r="S22" s="19"/>
      <c r="T22" s="19"/>
      <c r="U22" s="19"/>
      <c r="V22" s="19"/>
      <c r="W22" s="19"/>
      <c r="X22" s="19"/>
      <c r="Y22" s="12">
        <f t="shared" si="1"/>
        <v>45</v>
      </c>
      <c r="Z22" s="12">
        <f t="shared" si="2"/>
        <v>15</v>
      </c>
      <c r="AA22" s="12">
        <f t="shared" si="3"/>
        <v>15</v>
      </c>
      <c r="AB22" s="12">
        <f t="shared" si="4"/>
        <v>15</v>
      </c>
      <c r="AC22" s="12">
        <f t="shared" si="5"/>
        <v>0</v>
      </c>
      <c r="AD22" s="12">
        <f t="shared" si="6"/>
        <v>75</v>
      </c>
      <c r="AE22" s="12">
        <f t="shared" si="7"/>
        <v>3</v>
      </c>
    </row>
    <row r="23" spans="1:31" ht="32.25" customHeight="1">
      <c r="A23" s="20" t="s">
        <v>506</v>
      </c>
      <c r="B23" s="10" t="s">
        <v>507</v>
      </c>
      <c r="C23" s="206" t="s">
        <v>490</v>
      </c>
      <c r="D23" s="466">
        <v>9</v>
      </c>
      <c r="E23" s="469">
        <v>9</v>
      </c>
      <c r="F23" s="469"/>
      <c r="G23" s="18">
        <v>15</v>
      </c>
      <c r="H23" s="18">
        <v>20</v>
      </c>
      <c r="I23" s="18">
        <v>10</v>
      </c>
      <c r="J23" s="18">
        <v>15</v>
      </c>
      <c r="K23" s="18">
        <v>15</v>
      </c>
      <c r="L23" s="18"/>
      <c r="M23" s="18"/>
      <c r="N23" s="18"/>
      <c r="O23" s="18">
        <v>3</v>
      </c>
      <c r="P23" s="19"/>
      <c r="Q23" s="19"/>
      <c r="R23" s="19"/>
      <c r="S23" s="19"/>
      <c r="T23" s="19"/>
      <c r="U23" s="19"/>
      <c r="V23" s="19"/>
      <c r="W23" s="19"/>
      <c r="X23" s="19"/>
      <c r="Y23" s="12">
        <f t="shared" si="1"/>
        <v>40</v>
      </c>
      <c r="Z23" s="12">
        <f t="shared" si="2"/>
        <v>15</v>
      </c>
      <c r="AA23" s="12">
        <f t="shared" si="3"/>
        <v>10</v>
      </c>
      <c r="AB23" s="12">
        <f t="shared" si="4"/>
        <v>15</v>
      </c>
      <c r="AC23" s="12">
        <f t="shared" si="5"/>
        <v>0</v>
      </c>
      <c r="AD23" s="12">
        <f t="shared" si="6"/>
        <v>75</v>
      </c>
      <c r="AE23" s="12">
        <f t="shared" si="7"/>
        <v>3</v>
      </c>
    </row>
    <row r="24" spans="1:31" ht="32.25" customHeight="1">
      <c r="A24" s="20" t="s">
        <v>508</v>
      </c>
      <c r="B24" s="10" t="s">
        <v>509</v>
      </c>
      <c r="C24" s="206" t="s">
        <v>510</v>
      </c>
      <c r="D24" s="466">
        <v>12</v>
      </c>
      <c r="E24" s="469" t="s">
        <v>511</v>
      </c>
      <c r="F24" s="469"/>
      <c r="G24" s="18">
        <v>15</v>
      </c>
      <c r="H24" s="18">
        <v>10</v>
      </c>
      <c r="I24" s="18">
        <v>20</v>
      </c>
      <c r="J24" s="18">
        <v>10</v>
      </c>
      <c r="K24" s="18">
        <v>20</v>
      </c>
      <c r="L24" s="18"/>
      <c r="M24" s="18"/>
      <c r="N24" s="18"/>
      <c r="O24" s="18">
        <v>3</v>
      </c>
      <c r="P24" s="19">
        <v>15</v>
      </c>
      <c r="Q24" s="19">
        <v>15</v>
      </c>
      <c r="R24" s="19">
        <v>30</v>
      </c>
      <c r="S24" s="19">
        <v>15</v>
      </c>
      <c r="T24" s="19">
        <v>25</v>
      </c>
      <c r="U24" s="19"/>
      <c r="V24" s="19"/>
      <c r="W24" s="19"/>
      <c r="X24" s="19">
        <v>4</v>
      </c>
      <c r="Y24" s="12">
        <f t="shared" si="1"/>
        <v>125</v>
      </c>
      <c r="Z24" s="12">
        <f t="shared" si="2"/>
        <v>30</v>
      </c>
      <c r="AA24" s="12">
        <f t="shared" si="3"/>
        <v>50</v>
      </c>
      <c r="AB24" s="12">
        <f t="shared" si="4"/>
        <v>45</v>
      </c>
      <c r="AC24" s="12">
        <f t="shared" si="5"/>
        <v>0</v>
      </c>
      <c r="AD24" s="12">
        <f t="shared" si="6"/>
        <v>175</v>
      </c>
      <c r="AE24" s="12">
        <f t="shared" si="7"/>
        <v>7</v>
      </c>
    </row>
    <row r="25" spans="1:31" ht="32.25" customHeight="1">
      <c r="A25" s="20" t="s">
        <v>512</v>
      </c>
      <c r="B25" s="10" t="s">
        <v>513</v>
      </c>
      <c r="C25" s="206" t="s">
        <v>403</v>
      </c>
      <c r="D25" s="466">
        <v>10</v>
      </c>
      <c r="E25" s="469">
        <v>10</v>
      </c>
      <c r="F25" s="469"/>
      <c r="G25" s="18"/>
      <c r="H25" s="18"/>
      <c r="I25" s="18"/>
      <c r="J25" s="18"/>
      <c r="K25" s="18"/>
      <c r="L25" s="18"/>
      <c r="M25" s="18"/>
      <c r="N25" s="18"/>
      <c r="O25" s="18"/>
      <c r="P25" s="19">
        <v>15</v>
      </c>
      <c r="Q25" s="19">
        <v>10</v>
      </c>
      <c r="R25" s="19">
        <v>10</v>
      </c>
      <c r="S25" s="19"/>
      <c r="T25" s="19">
        <v>15</v>
      </c>
      <c r="U25" s="19"/>
      <c r="V25" s="19"/>
      <c r="W25" s="19"/>
      <c r="X25" s="19">
        <v>2</v>
      </c>
      <c r="Y25" s="12">
        <f t="shared" si="1"/>
        <v>40</v>
      </c>
      <c r="Z25" s="12">
        <f t="shared" si="2"/>
        <v>15</v>
      </c>
      <c r="AA25" s="12">
        <f t="shared" si="3"/>
        <v>10</v>
      </c>
      <c r="AB25" s="12">
        <f t="shared" si="4"/>
        <v>15</v>
      </c>
      <c r="AC25" s="12">
        <f t="shared" si="5"/>
        <v>0</v>
      </c>
      <c r="AD25" s="12">
        <f t="shared" si="6"/>
        <v>50</v>
      </c>
      <c r="AE25" s="12">
        <f t="shared" si="7"/>
        <v>2</v>
      </c>
    </row>
    <row r="26" spans="1:31" ht="32.25" customHeight="1">
      <c r="A26" s="20" t="s">
        <v>514</v>
      </c>
      <c r="B26" s="10" t="s">
        <v>515</v>
      </c>
      <c r="C26" s="206" t="s">
        <v>397</v>
      </c>
      <c r="D26" s="466">
        <v>10</v>
      </c>
      <c r="E26" s="469">
        <v>10</v>
      </c>
      <c r="F26" s="469"/>
      <c r="G26" s="18"/>
      <c r="H26" s="18"/>
      <c r="I26" s="18"/>
      <c r="J26" s="18"/>
      <c r="K26" s="18"/>
      <c r="L26" s="18"/>
      <c r="M26" s="18"/>
      <c r="N26" s="18"/>
      <c r="O26" s="18"/>
      <c r="P26" s="19">
        <v>15</v>
      </c>
      <c r="Q26" s="19">
        <v>5</v>
      </c>
      <c r="R26" s="19">
        <v>15</v>
      </c>
      <c r="S26" s="19"/>
      <c r="T26" s="19">
        <v>15</v>
      </c>
      <c r="U26" s="19"/>
      <c r="V26" s="19"/>
      <c r="W26" s="19"/>
      <c r="X26" s="19">
        <v>2</v>
      </c>
      <c r="Y26" s="12">
        <f t="shared" si="1"/>
        <v>45</v>
      </c>
      <c r="Z26" s="12">
        <f t="shared" si="2"/>
        <v>15</v>
      </c>
      <c r="AA26" s="12">
        <f t="shared" si="3"/>
        <v>15</v>
      </c>
      <c r="AB26" s="12">
        <f t="shared" si="4"/>
        <v>15</v>
      </c>
      <c r="AC26" s="12">
        <f t="shared" si="5"/>
        <v>0</v>
      </c>
      <c r="AD26" s="12">
        <f t="shared" si="6"/>
        <v>50</v>
      </c>
      <c r="AE26" s="12">
        <f t="shared" si="7"/>
        <v>2</v>
      </c>
    </row>
    <row r="27" spans="1:31" ht="32.25" customHeight="1">
      <c r="A27" s="20" t="s">
        <v>516</v>
      </c>
      <c r="B27" s="10" t="s">
        <v>517</v>
      </c>
      <c r="C27" s="206" t="s">
        <v>518</v>
      </c>
      <c r="D27" s="466"/>
      <c r="E27" s="469">
        <v>9</v>
      </c>
      <c r="F27" s="469"/>
      <c r="G27" s="18">
        <v>10</v>
      </c>
      <c r="H27" s="18">
        <v>15</v>
      </c>
      <c r="I27" s="18"/>
      <c r="J27" s="18"/>
      <c r="K27" s="18">
        <v>15</v>
      </c>
      <c r="L27" s="18">
        <v>10</v>
      </c>
      <c r="M27" s="18"/>
      <c r="N27" s="18"/>
      <c r="O27" s="18">
        <v>2</v>
      </c>
      <c r="P27" s="19"/>
      <c r="Q27" s="19"/>
      <c r="R27" s="19"/>
      <c r="S27" s="19"/>
      <c r="T27" s="19"/>
      <c r="U27" s="19"/>
      <c r="V27" s="19"/>
      <c r="W27" s="19"/>
      <c r="X27" s="19"/>
      <c r="Y27" s="12">
        <v>25</v>
      </c>
      <c r="Z27" s="12">
        <v>10</v>
      </c>
      <c r="AA27" s="12">
        <v>0</v>
      </c>
      <c r="AB27" s="12">
        <v>15</v>
      </c>
      <c r="AC27" s="12">
        <v>0</v>
      </c>
      <c r="AD27" s="12">
        <v>50</v>
      </c>
      <c r="AE27" s="12">
        <v>2</v>
      </c>
    </row>
    <row r="28" spans="1:31" ht="15.75">
      <c r="A28" s="560" t="s">
        <v>41</v>
      </c>
      <c r="B28" s="561"/>
      <c r="C28" s="561"/>
      <c r="D28" s="561"/>
      <c r="E28" s="561"/>
      <c r="F28" s="562"/>
      <c r="G28" s="21">
        <f>SUM(G17:G26)</f>
        <v>90</v>
      </c>
      <c r="H28" s="21">
        <f>SUM(H17:H27)</f>
        <v>85</v>
      </c>
      <c r="I28" s="21">
        <f t="shared" ref="I28:AC28" si="8">SUM(I17:I26)</f>
        <v>90</v>
      </c>
      <c r="J28" s="21">
        <f>SUM(J17:J26)</f>
        <v>75</v>
      </c>
      <c r="K28" s="21">
        <f>SUM(K17:K27)</f>
        <v>140</v>
      </c>
      <c r="L28" s="21">
        <f>SUM(L17:L27)</f>
        <v>10</v>
      </c>
      <c r="M28" s="21">
        <f t="shared" si="8"/>
        <v>0</v>
      </c>
      <c r="N28" s="21">
        <f t="shared" si="8"/>
        <v>0</v>
      </c>
      <c r="O28" s="21">
        <f>SUM(O17:O27)</f>
        <v>20</v>
      </c>
      <c r="P28" s="21">
        <f t="shared" si="8"/>
        <v>90</v>
      </c>
      <c r="Q28" s="21">
        <f t="shared" si="8"/>
        <v>55</v>
      </c>
      <c r="R28" s="21">
        <f>SUM(R17:R26)</f>
        <v>105</v>
      </c>
      <c r="S28" s="21">
        <f t="shared" si="8"/>
        <v>35</v>
      </c>
      <c r="T28" s="21">
        <f t="shared" si="8"/>
        <v>115</v>
      </c>
      <c r="U28" s="21">
        <f t="shared" si="8"/>
        <v>0</v>
      </c>
      <c r="V28" s="21">
        <f t="shared" si="8"/>
        <v>0</v>
      </c>
      <c r="W28" s="21">
        <f t="shared" si="8"/>
        <v>0</v>
      </c>
      <c r="X28" s="21">
        <f>SUM(X17:X26)</f>
        <v>16</v>
      </c>
      <c r="Y28" s="21">
        <f>SUM(Y17:Y27)</f>
        <v>640</v>
      </c>
      <c r="Z28" s="21">
        <f>SUM(Z17:Z27)</f>
        <v>190</v>
      </c>
      <c r="AA28" s="21">
        <f>SUM(AA17:AA27)</f>
        <v>195</v>
      </c>
      <c r="AB28" s="21">
        <f>SUM(AB17:AB27)</f>
        <v>255</v>
      </c>
      <c r="AC28" s="21">
        <f t="shared" si="8"/>
        <v>0</v>
      </c>
      <c r="AD28" s="21">
        <f>SUM(AD17:AD27)</f>
        <v>900</v>
      </c>
      <c r="AE28" s="21">
        <f>SUM(AE17:AE27)</f>
        <v>36</v>
      </c>
    </row>
    <row r="29" spans="1:31" ht="21.75" customHeight="1">
      <c r="A29" s="208" t="s">
        <v>173</v>
      </c>
      <c r="B29" s="209"/>
      <c r="C29" s="468"/>
      <c r="D29" s="209"/>
      <c r="E29" s="209"/>
      <c r="F29" s="209"/>
      <c r="G29" s="210"/>
      <c r="H29" s="210"/>
      <c r="I29" s="210"/>
      <c r="J29" s="210"/>
      <c r="K29" s="210"/>
      <c r="L29" s="210"/>
      <c r="M29" s="210"/>
      <c r="N29" s="210"/>
      <c r="O29" s="210"/>
      <c r="P29" s="210"/>
      <c r="Q29" s="210"/>
      <c r="R29" s="210"/>
      <c r="S29" s="210"/>
      <c r="T29" s="210"/>
      <c r="U29" s="210"/>
      <c r="V29" s="210"/>
      <c r="W29" s="210"/>
      <c r="X29" s="210"/>
      <c r="Y29" s="210"/>
      <c r="Z29" s="210"/>
      <c r="AA29" s="210"/>
      <c r="AB29" s="210"/>
      <c r="AC29" s="210"/>
      <c r="AD29" s="210"/>
      <c r="AE29" s="224"/>
    </row>
    <row r="30" spans="1:31" ht="31.5" customHeight="1">
      <c r="A30" s="17">
        <v>7.4</v>
      </c>
      <c r="B30" s="10" t="s">
        <v>519</v>
      </c>
      <c r="C30" s="206" t="s">
        <v>299</v>
      </c>
      <c r="D30" s="466"/>
      <c r="E30" s="469">
        <v>9</v>
      </c>
      <c r="F30" s="469"/>
      <c r="G30" s="18">
        <v>15</v>
      </c>
      <c r="H30" s="18">
        <v>10</v>
      </c>
      <c r="I30" s="18"/>
      <c r="J30" s="18"/>
      <c r="K30" s="18"/>
      <c r="L30" s="18"/>
      <c r="M30" s="18"/>
      <c r="N30" s="18"/>
      <c r="O30" s="18">
        <v>1</v>
      </c>
      <c r="P30" s="19"/>
      <c r="Q30" s="19"/>
      <c r="R30" s="19"/>
      <c r="S30" s="19"/>
      <c r="T30" s="19"/>
      <c r="U30" s="19"/>
      <c r="V30" s="19"/>
      <c r="W30" s="19"/>
      <c r="X30" s="19"/>
      <c r="Y30" s="12">
        <f>SUM(Z30:AC30)</f>
        <v>15</v>
      </c>
      <c r="Z30" s="12">
        <f>SUM(G30,P30)</f>
        <v>15</v>
      </c>
      <c r="AA30" s="12">
        <f>SUM(I30,R30)</f>
        <v>0</v>
      </c>
      <c r="AB30" s="12">
        <f>SUM(K30,T30)</f>
        <v>0</v>
      </c>
      <c r="AC30" s="12">
        <f>SUM(M30,V30)</f>
        <v>0</v>
      </c>
      <c r="AD30" s="12">
        <f>SUM(G30:N30,P30:W30)</f>
        <v>25</v>
      </c>
      <c r="AE30" s="12">
        <f>SUM(O30,X30)</f>
        <v>1</v>
      </c>
    </row>
    <row r="31" spans="1:31" ht="31.5" customHeight="1">
      <c r="A31" s="17">
        <v>7.5</v>
      </c>
      <c r="B31" s="10" t="s">
        <v>520</v>
      </c>
      <c r="C31" s="206" t="s">
        <v>521</v>
      </c>
      <c r="D31" s="466">
        <v>10</v>
      </c>
      <c r="E31" s="469">
        <v>10</v>
      </c>
      <c r="F31" s="469"/>
      <c r="G31" s="18"/>
      <c r="H31" s="18"/>
      <c r="I31" s="18"/>
      <c r="J31" s="18"/>
      <c r="K31" s="18"/>
      <c r="L31" s="18"/>
      <c r="M31" s="18"/>
      <c r="N31" s="18"/>
      <c r="O31" s="18"/>
      <c r="P31" s="19">
        <v>20</v>
      </c>
      <c r="Q31" s="19">
        <v>5</v>
      </c>
      <c r="R31" s="19">
        <v>15</v>
      </c>
      <c r="S31" s="19">
        <v>5</v>
      </c>
      <c r="T31" s="19">
        <v>5</v>
      </c>
      <c r="U31" s="19"/>
      <c r="V31" s="19"/>
      <c r="W31" s="19"/>
      <c r="X31" s="19">
        <v>2</v>
      </c>
      <c r="Y31" s="12">
        <f>SUM(Z31:AC31)</f>
        <v>40</v>
      </c>
      <c r="Z31" s="12">
        <f>SUM(G31,P31)</f>
        <v>20</v>
      </c>
      <c r="AA31" s="12">
        <f>SUM(I31,R31)</f>
        <v>15</v>
      </c>
      <c r="AB31" s="12">
        <f>SUM(K31,T31)</f>
        <v>5</v>
      </c>
      <c r="AC31" s="12">
        <f>SUM(M31,V31)</f>
        <v>0</v>
      </c>
      <c r="AD31" s="12">
        <f>SUM(G31:N31,P31:W31)</f>
        <v>50</v>
      </c>
      <c r="AE31" s="12">
        <f>SUM(O31,X31)</f>
        <v>2</v>
      </c>
    </row>
    <row r="32" spans="1:31" ht="15.75">
      <c r="A32" s="560" t="s">
        <v>41</v>
      </c>
      <c r="B32" s="561"/>
      <c r="C32" s="561"/>
      <c r="D32" s="561"/>
      <c r="E32" s="561"/>
      <c r="F32" s="562"/>
      <c r="G32" s="21">
        <f t="shared" ref="G32:X32" si="9">SUM(G30:G31)</f>
        <v>15</v>
      </c>
      <c r="H32" s="21">
        <f t="shared" si="9"/>
        <v>10</v>
      </c>
      <c r="I32" s="21">
        <f t="shared" si="9"/>
        <v>0</v>
      </c>
      <c r="J32" s="21">
        <f t="shared" si="9"/>
        <v>0</v>
      </c>
      <c r="K32" s="21">
        <f t="shared" si="9"/>
        <v>0</v>
      </c>
      <c r="L32" s="21">
        <f t="shared" si="9"/>
        <v>0</v>
      </c>
      <c r="M32" s="21">
        <f t="shared" si="9"/>
        <v>0</v>
      </c>
      <c r="N32" s="21">
        <f t="shared" si="9"/>
        <v>0</v>
      </c>
      <c r="O32" s="21">
        <f t="shared" si="9"/>
        <v>1</v>
      </c>
      <c r="P32" s="21">
        <f t="shared" si="9"/>
        <v>20</v>
      </c>
      <c r="Q32" s="21">
        <f t="shared" si="9"/>
        <v>5</v>
      </c>
      <c r="R32" s="21">
        <f t="shared" si="9"/>
        <v>15</v>
      </c>
      <c r="S32" s="21">
        <f>SUM(S30:S31)</f>
        <v>5</v>
      </c>
      <c r="T32" s="21">
        <f t="shared" si="9"/>
        <v>5</v>
      </c>
      <c r="U32" s="21">
        <f t="shared" si="9"/>
        <v>0</v>
      </c>
      <c r="V32" s="21">
        <f t="shared" si="9"/>
        <v>0</v>
      </c>
      <c r="W32" s="21">
        <f t="shared" si="9"/>
        <v>0</v>
      </c>
      <c r="X32" s="21">
        <f t="shared" si="9"/>
        <v>2</v>
      </c>
      <c r="Y32" s="21">
        <f t="shared" ref="Y32:AE32" si="10">SUM(Y30:Y31)</f>
        <v>55</v>
      </c>
      <c r="Z32" s="21">
        <f t="shared" si="10"/>
        <v>35</v>
      </c>
      <c r="AA32" s="21">
        <f t="shared" si="10"/>
        <v>15</v>
      </c>
      <c r="AB32" s="21">
        <f t="shared" si="10"/>
        <v>5</v>
      </c>
      <c r="AC32" s="21">
        <f t="shared" si="10"/>
        <v>0</v>
      </c>
      <c r="AD32" s="21">
        <f t="shared" si="10"/>
        <v>75</v>
      </c>
      <c r="AE32" s="21">
        <f t="shared" si="10"/>
        <v>3</v>
      </c>
    </row>
    <row r="33" spans="1:31" ht="19.5" customHeight="1">
      <c r="A33" s="208" t="s">
        <v>63</v>
      </c>
      <c r="B33" s="209"/>
      <c r="C33" s="468"/>
      <c r="D33" s="209"/>
      <c r="E33" s="209"/>
      <c r="F33" s="209"/>
      <c r="G33" s="210"/>
      <c r="H33" s="210"/>
      <c r="I33" s="210"/>
      <c r="J33" s="210"/>
      <c r="K33" s="210"/>
      <c r="L33" s="210"/>
      <c r="M33" s="210"/>
      <c r="N33" s="210"/>
      <c r="O33" s="210"/>
      <c r="P33" s="210"/>
      <c r="Q33" s="210"/>
      <c r="R33" s="210"/>
      <c r="S33" s="210"/>
      <c r="T33" s="210"/>
      <c r="U33" s="210"/>
      <c r="V33" s="210"/>
      <c r="W33" s="210"/>
      <c r="X33" s="210"/>
      <c r="Y33" s="210"/>
      <c r="Z33" s="210"/>
      <c r="AA33" s="210"/>
      <c r="AB33" s="210"/>
      <c r="AC33" s="210"/>
      <c r="AD33" s="210"/>
      <c r="AE33" s="224"/>
    </row>
    <row r="34" spans="1:31" ht="33.75" customHeight="1">
      <c r="A34" s="17">
        <v>9.6999999999999993</v>
      </c>
      <c r="B34" s="10" t="s">
        <v>522</v>
      </c>
      <c r="C34" s="206" t="s">
        <v>523</v>
      </c>
      <c r="D34" s="466"/>
      <c r="E34" s="469">
        <v>10</v>
      </c>
      <c r="F34" s="469"/>
      <c r="G34" s="18"/>
      <c r="H34" s="18"/>
      <c r="I34" s="18"/>
      <c r="J34" s="18"/>
      <c r="K34" s="18"/>
      <c r="L34" s="18"/>
      <c r="M34" s="18"/>
      <c r="N34" s="18"/>
      <c r="O34" s="18"/>
      <c r="P34" s="19"/>
      <c r="Q34" s="19"/>
      <c r="R34" s="19"/>
      <c r="S34" s="19"/>
      <c r="T34" s="19">
        <v>60</v>
      </c>
      <c r="U34" s="19"/>
      <c r="V34" s="19"/>
      <c r="W34" s="19"/>
      <c r="X34" s="19">
        <v>2</v>
      </c>
      <c r="Y34" s="12">
        <f>SUM(Z34:AC34)</f>
        <v>60</v>
      </c>
      <c r="Z34" s="12">
        <f>SUM(G34,P34)</f>
        <v>0</v>
      </c>
      <c r="AA34" s="12">
        <f>SUM(I34,R34)</f>
        <v>0</v>
      </c>
      <c r="AB34" s="12">
        <f>SUM(K34,T34)</f>
        <v>60</v>
      </c>
      <c r="AC34" s="12">
        <f>SUM(M34,V34)</f>
        <v>0</v>
      </c>
      <c r="AD34" s="12">
        <f>SUM(G34:N34,P34:W34)</f>
        <v>60</v>
      </c>
      <c r="AE34" s="12">
        <f>SUM(O34,X34)</f>
        <v>2</v>
      </c>
    </row>
    <row r="35" spans="1:31" ht="33.75" customHeight="1">
      <c r="A35" s="17">
        <v>9.8000000000000007</v>
      </c>
      <c r="B35" s="10" t="s">
        <v>509</v>
      </c>
      <c r="C35" s="206" t="s">
        <v>524</v>
      </c>
      <c r="D35" s="466"/>
      <c r="E35" s="469">
        <v>10</v>
      </c>
      <c r="F35" s="469"/>
      <c r="G35" s="18"/>
      <c r="H35" s="18"/>
      <c r="I35" s="18"/>
      <c r="J35" s="18"/>
      <c r="K35" s="18"/>
      <c r="L35" s="18"/>
      <c r="M35" s="18"/>
      <c r="N35" s="18"/>
      <c r="O35" s="18"/>
      <c r="P35" s="19"/>
      <c r="Q35" s="19"/>
      <c r="R35" s="19"/>
      <c r="S35" s="19"/>
      <c r="T35" s="19">
        <v>60</v>
      </c>
      <c r="U35" s="19"/>
      <c r="V35" s="19"/>
      <c r="W35" s="19"/>
      <c r="X35" s="19">
        <v>2</v>
      </c>
      <c r="Y35" s="12">
        <f>SUM(Z35:AC35)</f>
        <v>60</v>
      </c>
      <c r="Z35" s="12">
        <f>SUM(G35,P35)</f>
        <v>0</v>
      </c>
      <c r="AA35" s="12">
        <f>SUM(I35,R35)</f>
        <v>0</v>
      </c>
      <c r="AB35" s="12">
        <f>SUM(K35,T35)</f>
        <v>60</v>
      </c>
      <c r="AC35" s="12">
        <f>SUM(M35,V35)</f>
        <v>0</v>
      </c>
      <c r="AD35" s="12">
        <f>SUM(G35:N35,P35:W35)</f>
        <v>60</v>
      </c>
      <c r="AE35" s="12">
        <f>SUM(O35,X35)</f>
        <v>2</v>
      </c>
    </row>
    <row r="36" spans="1:31" ht="20.25" customHeight="1">
      <c r="A36" s="560" t="s">
        <v>41</v>
      </c>
      <c r="B36" s="561"/>
      <c r="C36" s="561"/>
      <c r="D36" s="561"/>
      <c r="E36" s="561"/>
      <c r="F36" s="562"/>
      <c r="G36" s="21">
        <f t="shared" ref="G36:X36" si="11">SUM(G34:G35)</f>
        <v>0</v>
      </c>
      <c r="H36" s="21">
        <f t="shared" si="11"/>
        <v>0</v>
      </c>
      <c r="I36" s="21">
        <f t="shared" si="11"/>
        <v>0</v>
      </c>
      <c r="J36" s="21">
        <f t="shared" si="11"/>
        <v>0</v>
      </c>
      <c r="K36" s="21">
        <f t="shared" si="11"/>
        <v>0</v>
      </c>
      <c r="L36" s="21">
        <f t="shared" si="11"/>
        <v>0</v>
      </c>
      <c r="M36" s="21">
        <f t="shared" si="11"/>
        <v>0</v>
      </c>
      <c r="N36" s="21">
        <f t="shared" si="11"/>
        <v>0</v>
      </c>
      <c r="O36" s="21">
        <f t="shared" si="11"/>
        <v>0</v>
      </c>
      <c r="P36" s="21">
        <f t="shared" si="11"/>
        <v>0</v>
      </c>
      <c r="Q36" s="21">
        <f t="shared" si="11"/>
        <v>0</v>
      </c>
      <c r="R36" s="21">
        <f t="shared" si="11"/>
        <v>0</v>
      </c>
      <c r="S36" s="21">
        <f t="shared" si="11"/>
        <v>0</v>
      </c>
      <c r="T36" s="21">
        <f t="shared" si="11"/>
        <v>120</v>
      </c>
      <c r="U36" s="21">
        <f t="shared" si="11"/>
        <v>0</v>
      </c>
      <c r="V36" s="21">
        <f t="shared" si="11"/>
        <v>0</v>
      </c>
      <c r="W36" s="21">
        <f t="shared" si="11"/>
        <v>0</v>
      </c>
      <c r="X36" s="21">
        <f t="shared" si="11"/>
        <v>4</v>
      </c>
      <c r="Y36" s="21">
        <f>SUM(Y34:Y35)</f>
        <v>120</v>
      </c>
      <c r="Z36" s="21">
        <f t="shared" ref="Z36:AE36" si="12">SUM(Z34:Z35)</f>
        <v>0</v>
      </c>
      <c r="AA36" s="21">
        <f t="shared" si="12"/>
        <v>0</v>
      </c>
      <c r="AB36" s="21">
        <f t="shared" si="12"/>
        <v>120</v>
      </c>
      <c r="AC36" s="21">
        <f t="shared" si="12"/>
        <v>0</v>
      </c>
      <c r="AD36" s="21">
        <f t="shared" si="12"/>
        <v>120</v>
      </c>
      <c r="AE36" s="21">
        <f t="shared" si="12"/>
        <v>4</v>
      </c>
    </row>
    <row r="37" spans="1:31" ht="20.25" hidden="1" customHeight="1">
      <c r="A37" s="208" t="s">
        <v>327</v>
      </c>
      <c r="B37" s="209"/>
      <c r="C37" s="468"/>
      <c r="D37" s="223"/>
      <c r="E37" s="223"/>
      <c r="F37" s="223"/>
      <c r="G37" s="210"/>
      <c r="H37" s="210"/>
      <c r="I37" s="210"/>
      <c r="J37" s="210"/>
      <c r="K37" s="210"/>
      <c r="L37" s="210"/>
      <c r="M37" s="210"/>
      <c r="N37" s="210"/>
      <c r="O37" s="210"/>
      <c r="P37" s="210"/>
      <c r="Q37" s="210"/>
      <c r="R37" s="210"/>
      <c r="S37" s="210"/>
      <c r="T37" s="210"/>
      <c r="U37" s="210"/>
      <c r="V37" s="210"/>
      <c r="W37" s="210"/>
      <c r="X37" s="210"/>
      <c r="Y37" s="210"/>
      <c r="Z37" s="210"/>
      <c r="AA37" s="210"/>
      <c r="AB37" s="210"/>
      <c r="AC37" s="210"/>
      <c r="AD37" s="210"/>
      <c r="AE37" s="224"/>
    </row>
    <row r="38" spans="1:31" ht="30" hidden="1" customHeight="1">
      <c r="A38" s="17">
        <v>11.3</v>
      </c>
      <c r="B38" s="504" t="s">
        <v>78</v>
      </c>
      <c r="C38" s="206" t="str">
        <f>"0912-7LEK-A"&amp;A38&amp;"-"&amp;UPPER(LEFT(B38,1))&amp;"F"</f>
        <v>0912-7LEK-A11,3-WF</v>
      </c>
      <c r="D38" s="466"/>
      <c r="E38" s="465"/>
      <c r="F38" s="469" t="s">
        <v>328</v>
      </c>
      <c r="G38" s="18"/>
      <c r="H38" s="18"/>
      <c r="I38" s="18"/>
      <c r="J38" s="18"/>
      <c r="K38" s="18"/>
      <c r="L38" s="18"/>
      <c r="M38" s="18"/>
      <c r="N38" s="18"/>
      <c r="O38" s="18">
        <v>0</v>
      </c>
      <c r="P38" s="19"/>
      <c r="Q38" s="19"/>
      <c r="R38" s="19"/>
      <c r="S38" s="19"/>
      <c r="T38" s="19"/>
      <c r="U38" s="19"/>
      <c r="V38" s="19"/>
      <c r="W38" s="19"/>
      <c r="X38" s="19">
        <v>0</v>
      </c>
      <c r="Y38" s="225">
        <f>SUM(Z38:AC38)</f>
        <v>0</v>
      </c>
      <c r="Z38" s="225">
        <f>SUM(G38,P38)</f>
        <v>0</v>
      </c>
      <c r="AA38" s="225">
        <f>SUM(I38,R38)</f>
        <v>0</v>
      </c>
      <c r="AB38" s="225">
        <f>SUM(K38,T38)</f>
        <v>0</v>
      </c>
      <c r="AC38" s="225">
        <f>SUM(M38,V38)</f>
        <v>0</v>
      </c>
      <c r="AD38" s="225">
        <f>SUM(G38:N38,P38:W38)</f>
        <v>0</v>
      </c>
      <c r="AE38" s="225">
        <f>SUM(O38,X38)</f>
        <v>0</v>
      </c>
    </row>
    <row r="39" spans="1:31" ht="20.25" customHeight="1">
      <c r="A39" s="560" t="s">
        <v>41</v>
      </c>
      <c r="B39" s="561"/>
      <c r="C39" s="561"/>
      <c r="D39" s="561"/>
      <c r="E39" s="561"/>
      <c r="F39" s="562"/>
      <c r="G39" s="21">
        <f t="shared" ref="G39:X39" si="13">SUM(G38:G38)</f>
        <v>0</v>
      </c>
      <c r="H39" s="21">
        <f t="shared" si="13"/>
        <v>0</v>
      </c>
      <c r="I39" s="21">
        <f t="shared" si="13"/>
        <v>0</v>
      </c>
      <c r="J39" s="21">
        <f t="shared" si="13"/>
        <v>0</v>
      </c>
      <c r="K39" s="21">
        <f t="shared" si="13"/>
        <v>0</v>
      </c>
      <c r="L39" s="21">
        <f t="shared" si="13"/>
        <v>0</v>
      </c>
      <c r="M39" s="21">
        <f t="shared" si="13"/>
        <v>0</v>
      </c>
      <c r="N39" s="21">
        <f t="shared" si="13"/>
        <v>0</v>
      </c>
      <c r="O39" s="21">
        <f t="shared" si="13"/>
        <v>0</v>
      </c>
      <c r="P39" s="21">
        <f t="shared" si="13"/>
        <v>0</v>
      </c>
      <c r="Q39" s="21">
        <f t="shared" si="13"/>
        <v>0</v>
      </c>
      <c r="R39" s="21">
        <f t="shared" si="13"/>
        <v>0</v>
      </c>
      <c r="S39" s="21">
        <f t="shared" si="13"/>
        <v>0</v>
      </c>
      <c r="T39" s="21">
        <f t="shared" si="13"/>
        <v>0</v>
      </c>
      <c r="U39" s="21">
        <f t="shared" si="13"/>
        <v>0</v>
      </c>
      <c r="V39" s="21">
        <f t="shared" si="13"/>
        <v>0</v>
      </c>
      <c r="W39" s="21">
        <f t="shared" si="13"/>
        <v>0</v>
      </c>
      <c r="X39" s="21">
        <f t="shared" si="13"/>
        <v>0</v>
      </c>
      <c r="Y39" s="21">
        <f t="shared" ref="Y39:AE39" si="14">SUM(Y38:Y38)</f>
        <v>0</v>
      </c>
      <c r="Z39" s="21">
        <f t="shared" si="14"/>
        <v>0</v>
      </c>
      <c r="AA39" s="21">
        <f t="shared" si="14"/>
        <v>0</v>
      </c>
      <c r="AB39" s="21">
        <f t="shared" si="14"/>
        <v>0</v>
      </c>
      <c r="AC39" s="21">
        <f t="shared" si="14"/>
        <v>0</v>
      </c>
      <c r="AD39" s="21">
        <f t="shared" si="14"/>
        <v>0</v>
      </c>
      <c r="AE39" s="21">
        <f t="shared" si="14"/>
        <v>0</v>
      </c>
    </row>
    <row r="40" spans="1:31" ht="22.5" customHeight="1">
      <c r="A40" s="208" t="s">
        <v>190</v>
      </c>
      <c r="B40" s="209"/>
      <c r="C40" s="468"/>
      <c r="D40" s="209"/>
      <c r="E40" s="209"/>
      <c r="F40" s="209"/>
      <c r="G40" s="210"/>
      <c r="H40" s="210"/>
      <c r="I40" s="210"/>
      <c r="J40" s="210"/>
      <c r="K40" s="210"/>
      <c r="L40" s="210"/>
      <c r="M40" s="210"/>
      <c r="N40" s="210"/>
      <c r="O40" s="210"/>
      <c r="P40" s="210"/>
      <c r="Q40" s="210"/>
      <c r="R40" s="210"/>
      <c r="S40" s="210"/>
      <c r="T40" s="210"/>
      <c r="U40" s="210"/>
      <c r="V40" s="210"/>
      <c r="W40" s="210"/>
      <c r="X40" s="210"/>
      <c r="Y40" s="210"/>
      <c r="Z40" s="210"/>
      <c r="AA40" s="210"/>
      <c r="AB40" s="210"/>
      <c r="AC40" s="210"/>
      <c r="AD40" s="210"/>
      <c r="AE40" s="224"/>
    </row>
    <row r="41" spans="1:31" ht="30.75" customHeight="1">
      <c r="A41" s="20" t="s">
        <v>222</v>
      </c>
      <c r="B41" s="629" t="s">
        <v>82</v>
      </c>
      <c r="C41" s="634"/>
      <c r="D41" s="630"/>
      <c r="E41" s="469">
        <v>9</v>
      </c>
      <c r="F41" s="469"/>
      <c r="G41" s="18">
        <v>15</v>
      </c>
      <c r="H41" s="18">
        <v>10</v>
      </c>
      <c r="I41" s="18"/>
      <c r="J41" s="18"/>
      <c r="K41" s="18"/>
      <c r="L41" s="18"/>
      <c r="M41" s="18"/>
      <c r="N41" s="18"/>
      <c r="O41" s="18">
        <v>1</v>
      </c>
      <c r="P41" s="19"/>
      <c r="Q41" s="19"/>
      <c r="R41" s="19"/>
      <c r="S41" s="19"/>
      <c r="T41" s="19"/>
      <c r="U41" s="19"/>
      <c r="V41" s="19"/>
      <c r="W41" s="19"/>
      <c r="X41" s="19"/>
      <c r="Y41" s="12">
        <f t="shared" ref="Y41" si="15">SUM(Z41:AC41)</f>
        <v>15</v>
      </c>
      <c r="Z41" s="12">
        <f t="shared" ref="Z41" si="16">SUM(G41,P41)</f>
        <v>15</v>
      </c>
      <c r="AA41" s="12">
        <v>0</v>
      </c>
      <c r="AB41" s="12">
        <f t="shared" ref="AB41" si="17">SUM(K41,T41)</f>
        <v>0</v>
      </c>
      <c r="AC41" s="12">
        <f t="shared" ref="AC41" si="18">SUM(M41,V41)</f>
        <v>0</v>
      </c>
      <c r="AD41" s="12">
        <f t="shared" ref="AD41" si="19">SUM(G41:N41,P41:W41)</f>
        <v>25</v>
      </c>
      <c r="AE41" s="12">
        <f t="shared" ref="AE41" si="20">SUM(O41,X41)</f>
        <v>1</v>
      </c>
    </row>
    <row r="42" spans="1:31" ht="30.75" customHeight="1">
      <c r="A42" s="20" t="s">
        <v>225</v>
      </c>
      <c r="B42" s="629" t="s">
        <v>82</v>
      </c>
      <c r="C42" s="634"/>
      <c r="D42" s="630"/>
      <c r="E42" s="211" t="s">
        <v>194</v>
      </c>
      <c r="F42" s="382"/>
      <c r="G42" s="18"/>
      <c r="H42" s="18"/>
      <c r="I42" s="18">
        <v>25</v>
      </c>
      <c r="J42" s="18">
        <v>25</v>
      </c>
      <c r="K42" s="18"/>
      <c r="L42" s="18"/>
      <c r="M42" s="18"/>
      <c r="N42" s="18"/>
      <c r="O42" s="18">
        <v>2</v>
      </c>
      <c r="P42" s="19"/>
      <c r="Q42" s="19"/>
      <c r="R42" s="19"/>
      <c r="S42" s="19"/>
      <c r="T42" s="19"/>
      <c r="U42" s="19"/>
      <c r="V42" s="19"/>
      <c r="W42" s="19"/>
      <c r="X42" s="19"/>
      <c r="Y42" s="12">
        <v>25</v>
      </c>
      <c r="Z42" s="12">
        <v>0</v>
      </c>
      <c r="AA42" s="12">
        <v>25</v>
      </c>
      <c r="AB42" s="12">
        <v>0</v>
      </c>
      <c r="AC42" s="12">
        <v>0</v>
      </c>
      <c r="AD42" s="12">
        <v>50</v>
      </c>
      <c r="AE42" s="12">
        <v>2</v>
      </c>
    </row>
    <row r="43" spans="1:31" ht="30.75" customHeight="1">
      <c r="A43" s="20" t="s">
        <v>228</v>
      </c>
      <c r="B43" s="629" t="s">
        <v>82</v>
      </c>
      <c r="C43" s="634"/>
      <c r="D43" s="630"/>
      <c r="E43" s="211" t="s">
        <v>195</v>
      </c>
      <c r="F43" s="382"/>
      <c r="G43" s="18"/>
      <c r="H43" s="18"/>
      <c r="I43" s="18"/>
      <c r="J43" s="18"/>
      <c r="K43" s="18"/>
      <c r="L43" s="18"/>
      <c r="M43" s="18"/>
      <c r="N43" s="18"/>
      <c r="O43" s="18"/>
      <c r="P43" s="19"/>
      <c r="Q43" s="19"/>
      <c r="R43" s="19">
        <v>25</v>
      </c>
      <c r="S43" s="19">
        <v>0</v>
      </c>
      <c r="T43" s="19"/>
      <c r="U43" s="19"/>
      <c r="V43" s="19"/>
      <c r="W43" s="19"/>
      <c r="X43" s="19">
        <v>1</v>
      </c>
      <c r="Y43" s="12">
        <f>SUM(R43)</f>
        <v>25</v>
      </c>
      <c r="Z43" s="12">
        <v>0</v>
      </c>
      <c r="AA43" s="12">
        <v>25</v>
      </c>
      <c r="AB43" s="12">
        <v>0</v>
      </c>
      <c r="AC43" s="12">
        <v>0</v>
      </c>
      <c r="AD43" s="12">
        <v>25</v>
      </c>
      <c r="AE43" s="12">
        <v>1</v>
      </c>
    </row>
    <row r="44" spans="1:31" ht="16.5" customHeight="1" thickBot="1">
      <c r="A44" s="605" t="s">
        <v>41</v>
      </c>
      <c r="B44" s="606"/>
      <c r="C44" s="606"/>
      <c r="D44" s="606"/>
      <c r="E44" s="606"/>
      <c r="F44" s="607"/>
      <c r="G44" s="21">
        <f>SUM(G41:G42)</f>
        <v>15</v>
      </c>
      <c r="H44" s="21">
        <f t="shared" ref="H44:W44" si="21">SUM(H41:H42)</f>
        <v>10</v>
      </c>
      <c r="I44" s="21">
        <f>SUM(I41:I42)</f>
        <v>25</v>
      </c>
      <c r="J44" s="21">
        <f t="shared" si="21"/>
        <v>25</v>
      </c>
      <c r="K44" s="21">
        <f t="shared" si="21"/>
        <v>0</v>
      </c>
      <c r="L44" s="21">
        <f t="shared" si="21"/>
        <v>0</v>
      </c>
      <c r="M44" s="21">
        <f t="shared" si="21"/>
        <v>0</v>
      </c>
      <c r="N44" s="21">
        <f t="shared" si="21"/>
        <v>0</v>
      </c>
      <c r="O44" s="21">
        <f t="shared" si="21"/>
        <v>3</v>
      </c>
      <c r="P44" s="21">
        <f t="shared" si="21"/>
        <v>0</v>
      </c>
      <c r="Q44" s="21">
        <f t="shared" si="21"/>
        <v>0</v>
      </c>
      <c r="R44" s="21">
        <f>SUM(R41:R43)</f>
        <v>25</v>
      </c>
      <c r="S44" s="21">
        <f>SUM(S41:S43)</f>
        <v>0</v>
      </c>
      <c r="T44" s="21">
        <f t="shared" si="21"/>
        <v>0</v>
      </c>
      <c r="U44" s="21">
        <f t="shared" si="21"/>
        <v>0</v>
      </c>
      <c r="V44" s="21">
        <f t="shared" si="21"/>
        <v>0</v>
      </c>
      <c r="W44" s="21">
        <f t="shared" si="21"/>
        <v>0</v>
      </c>
      <c r="X44" s="21">
        <f>SUM(X41:X43)</f>
        <v>1</v>
      </c>
      <c r="Y44" s="21">
        <f>SUM(Y41:Y43)</f>
        <v>65</v>
      </c>
      <c r="Z44" s="21">
        <f>SUM(Z41:Z42)</f>
        <v>15</v>
      </c>
      <c r="AA44" s="21">
        <f>SUM(AA41:AA43)</f>
        <v>50</v>
      </c>
      <c r="AB44" s="21">
        <f>SUM(AB41:AB42)</f>
        <v>0</v>
      </c>
      <c r="AC44" s="21">
        <f>SUM(AC41:AC42)</f>
        <v>0</v>
      </c>
      <c r="AD44" s="21">
        <f>SUM(AD41:AD43)</f>
        <v>100</v>
      </c>
      <c r="AE44" s="21">
        <f>SUM(AE41:AE43)</f>
        <v>4</v>
      </c>
    </row>
    <row r="45" spans="1:31" ht="23.25" customHeight="1" thickBot="1">
      <c r="A45" s="635" t="s">
        <v>93</v>
      </c>
      <c r="B45" s="636"/>
      <c r="C45" s="636"/>
      <c r="D45" s="636"/>
      <c r="E45" s="636"/>
      <c r="F45" s="637"/>
      <c r="G45" s="505">
        <f>G15+G28+G32+G36+G39+G44</f>
        <v>150</v>
      </c>
      <c r="H45" s="505">
        <f t="shared" ref="H45:AA45" si="22">H15+H28+H32+H36+H39+H44</f>
        <v>130</v>
      </c>
      <c r="I45" s="505">
        <f t="shared" si="22"/>
        <v>150</v>
      </c>
      <c r="J45" s="505">
        <f t="shared" si="22"/>
        <v>130</v>
      </c>
      <c r="K45" s="505">
        <f t="shared" si="22"/>
        <v>170</v>
      </c>
      <c r="L45" s="505">
        <f t="shared" si="22"/>
        <v>10</v>
      </c>
      <c r="M45" s="505">
        <f t="shared" si="22"/>
        <v>0</v>
      </c>
      <c r="N45" s="505">
        <f t="shared" si="22"/>
        <v>0</v>
      </c>
      <c r="O45" s="505">
        <f t="shared" si="22"/>
        <v>30</v>
      </c>
      <c r="P45" s="505">
        <f t="shared" si="22"/>
        <v>155</v>
      </c>
      <c r="Q45" s="505">
        <f t="shared" si="22"/>
        <v>100</v>
      </c>
      <c r="R45" s="505">
        <f t="shared" si="22"/>
        <v>185</v>
      </c>
      <c r="S45" s="505">
        <f t="shared" si="22"/>
        <v>65</v>
      </c>
      <c r="T45" s="505">
        <f t="shared" si="22"/>
        <v>285</v>
      </c>
      <c r="U45" s="505">
        <f t="shared" si="22"/>
        <v>0</v>
      </c>
      <c r="V45" s="505">
        <f t="shared" si="22"/>
        <v>0</v>
      </c>
      <c r="W45" s="505">
        <f t="shared" si="22"/>
        <v>0</v>
      </c>
      <c r="X45" s="505">
        <f t="shared" si="22"/>
        <v>31</v>
      </c>
      <c r="Y45" s="505">
        <f t="shared" si="22"/>
        <v>1105</v>
      </c>
      <c r="Z45" s="505">
        <f t="shared" si="22"/>
        <v>315</v>
      </c>
      <c r="AA45" s="505">
        <f t="shared" si="22"/>
        <v>335</v>
      </c>
      <c r="AB45" s="505">
        <f t="shared" ref="AB45" si="23">AB15+AB28+AB32+AB36+AB39+AB44</f>
        <v>455</v>
      </c>
      <c r="AC45" s="505">
        <f t="shared" ref="AC45" si="24">AC15+AC28+AC32+AC36+AC39+AC44</f>
        <v>0</v>
      </c>
      <c r="AD45" s="505">
        <f t="shared" ref="AD45" si="25">AD15+AD28+AD32+AD36+AD39+AD44</f>
        <v>1540</v>
      </c>
      <c r="AE45" s="505">
        <f t="shared" ref="AE45" si="26">AE15+AE28+AE32+AE36+AE39+AE44</f>
        <v>61</v>
      </c>
    </row>
    <row r="46" spans="1:31" ht="30" customHeight="1">
      <c r="A46" s="229"/>
      <c r="B46" s="226"/>
      <c r="C46" s="227"/>
    </row>
    <row r="47" spans="1:31" ht="18.75">
      <c r="A47" s="601" t="s">
        <v>826</v>
      </c>
      <c r="B47" s="601"/>
      <c r="C47" s="601"/>
      <c r="D47" s="601"/>
      <c r="E47" s="601"/>
      <c r="F47" s="601"/>
      <c r="G47" s="601"/>
      <c r="H47" s="601"/>
      <c r="I47" s="601"/>
      <c r="J47" s="601"/>
      <c r="K47" s="601"/>
      <c r="L47" s="601"/>
      <c r="M47" s="601"/>
      <c r="N47" s="601"/>
      <c r="O47" s="601"/>
      <c r="P47" s="601"/>
      <c r="Q47" s="601"/>
      <c r="R47" s="601"/>
      <c r="S47" s="601"/>
      <c r="T47" s="601"/>
      <c r="U47" s="601"/>
      <c r="V47" s="601"/>
      <c r="W47" s="601"/>
      <c r="X47" s="601"/>
      <c r="Y47" s="601"/>
      <c r="Z47" s="601"/>
      <c r="AA47" s="601"/>
      <c r="AB47" s="601"/>
      <c r="AC47" s="601"/>
      <c r="AD47" s="601"/>
      <c r="AE47" s="601"/>
    </row>
    <row r="48" spans="1:31" ht="29.25" customHeight="1">
      <c r="A48" s="20" t="s">
        <v>525</v>
      </c>
      <c r="B48" s="506" t="s">
        <v>526</v>
      </c>
      <c r="C48" s="206" t="s">
        <v>527</v>
      </c>
      <c r="D48" s="466"/>
      <c r="E48" s="469">
        <v>9</v>
      </c>
      <c r="F48" s="469"/>
      <c r="G48" s="18">
        <v>15</v>
      </c>
      <c r="H48" s="18">
        <v>10</v>
      </c>
      <c r="I48" s="18"/>
      <c r="J48" s="18"/>
      <c r="K48" s="18"/>
      <c r="L48" s="18"/>
      <c r="M48" s="18"/>
      <c r="N48" s="18"/>
      <c r="O48" s="18">
        <v>1</v>
      </c>
      <c r="P48" s="19"/>
      <c r="Q48" s="19"/>
      <c r="R48" s="19"/>
      <c r="S48" s="19"/>
      <c r="T48" s="19"/>
      <c r="U48" s="19"/>
      <c r="V48" s="19"/>
      <c r="W48" s="19"/>
      <c r="X48" s="19"/>
      <c r="Y48" s="12">
        <f>SUM(G48,I48,K48,M48,P48,R48,T48,V48)</f>
        <v>15</v>
      </c>
      <c r="Z48" s="12">
        <f>SUM(G48,P48)</f>
        <v>15</v>
      </c>
      <c r="AA48" s="12">
        <f>SUM(I48,R48)</f>
        <v>0</v>
      </c>
      <c r="AB48" s="12">
        <f>SUM(K48,T48)</f>
        <v>0</v>
      </c>
      <c r="AC48" s="12">
        <f>SUM(M48,V48)</f>
        <v>0</v>
      </c>
      <c r="AD48" s="12">
        <f>SUM(G48:M48,P48:W48,N48)</f>
        <v>25</v>
      </c>
      <c r="AE48" s="12">
        <f>SUM(O48,X48)</f>
        <v>1</v>
      </c>
    </row>
    <row r="49" spans="1:31" ht="29.25" customHeight="1">
      <c r="A49" s="20" t="s">
        <v>528</v>
      </c>
      <c r="B49" s="506" t="s">
        <v>529</v>
      </c>
      <c r="C49" s="206" t="s">
        <v>530</v>
      </c>
      <c r="D49" s="466"/>
      <c r="E49" s="469">
        <v>9</v>
      </c>
      <c r="F49" s="469"/>
      <c r="G49" s="18">
        <v>15</v>
      </c>
      <c r="H49" s="18">
        <v>10</v>
      </c>
      <c r="I49" s="18"/>
      <c r="J49" s="18"/>
      <c r="K49" s="18"/>
      <c r="L49" s="18"/>
      <c r="M49" s="18"/>
      <c r="N49" s="18"/>
      <c r="O49" s="18">
        <v>1</v>
      </c>
      <c r="P49" s="19"/>
      <c r="Q49" s="19"/>
      <c r="R49" s="19"/>
      <c r="S49" s="19"/>
      <c r="T49" s="19"/>
      <c r="U49" s="19"/>
      <c r="V49" s="19"/>
      <c r="W49" s="19"/>
      <c r="X49" s="19"/>
      <c r="Y49" s="12">
        <f t="shared" ref="Y49:Y50" si="27">SUM(G49,I49,K49,M49,P49,R49,T49,V49)</f>
        <v>15</v>
      </c>
      <c r="Z49" s="12">
        <f t="shared" ref="Z49:Z50" si="28">SUM(G49,P49)</f>
        <v>15</v>
      </c>
      <c r="AA49" s="12">
        <f t="shared" ref="AA49:AA50" si="29">SUM(I49,R49)</f>
        <v>0</v>
      </c>
      <c r="AB49" s="12">
        <f t="shared" ref="AB49:AB50" si="30">SUM(K49,T49)</f>
        <v>0</v>
      </c>
      <c r="AC49" s="12">
        <f t="shared" ref="AC49:AC50" si="31">SUM(M49,V49)</f>
        <v>0</v>
      </c>
      <c r="AD49" s="12">
        <f t="shared" ref="AD49:AD50" si="32">SUM(G49:M49,P49:W49,N49)</f>
        <v>25</v>
      </c>
      <c r="AE49" s="12">
        <f t="shared" ref="AE49:AE50" si="33">SUM(O49,X49)</f>
        <v>1</v>
      </c>
    </row>
    <row r="50" spans="1:31" ht="29.25" customHeight="1">
      <c r="A50" s="20" t="s">
        <v>531</v>
      </c>
      <c r="B50" s="506" t="s">
        <v>532</v>
      </c>
      <c r="C50" s="206" t="s">
        <v>533</v>
      </c>
      <c r="D50" s="466"/>
      <c r="E50" s="469">
        <v>9</v>
      </c>
      <c r="F50" s="469"/>
      <c r="G50" s="18">
        <v>15</v>
      </c>
      <c r="H50" s="18">
        <v>10</v>
      </c>
      <c r="I50" s="18"/>
      <c r="J50" s="18"/>
      <c r="K50" s="18"/>
      <c r="L50" s="18"/>
      <c r="M50" s="18"/>
      <c r="N50" s="18"/>
      <c r="O50" s="18">
        <v>1</v>
      </c>
      <c r="P50" s="19"/>
      <c r="Q50" s="19"/>
      <c r="R50" s="19"/>
      <c r="S50" s="19"/>
      <c r="T50" s="19"/>
      <c r="U50" s="19"/>
      <c r="V50" s="19"/>
      <c r="W50" s="19"/>
      <c r="X50" s="19"/>
      <c r="Y50" s="12">
        <f t="shared" si="27"/>
        <v>15</v>
      </c>
      <c r="Z50" s="12">
        <f t="shared" si="28"/>
        <v>15</v>
      </c>
      <c r="AA50" s="12">
        <f t="shared" si="29"/>
        <v>0</v>
      </c>
      <c r="AB50" s="12">
        <f t="shared" si="30"/>
        <v>0</v>
      </c>
      <c r="AC50" s="12">
        <f t="shared" si="31"/>
        <v>0</v>
      </c>
      <c r="AD50" s="12">
        <f t="shared" si="32"/>
        <v>25</v>
      </c>
      <c r="AE50" s="12">
        <f t="shared" si="33"/>
        <v>1</v>
      </c>
    </row>
    <row r="51" spans="1:31" ht="29.25" customHeight="1">
      <c r="A51" s="20" t="s">
        <v>534</v>
      </c>
      <c r="B51" s="506" t="s">
        <v>535</v>
      </c>
      <c r="C51" s="206" t="s">
        <v>536</v>
      </c>
      <c r="D51" s="466"/>
      <c r="E51" s="469">
        <v>9</v>
      </c>
      <c r="F51" s="469"/>
      <c r="G51" s="18">
        <v>15</v>
      </c>
      <c r="H51" s="18">
        <v>10</v>
      </c>
      <c r="I51" s="18"/>
      <c r="J51" s="18"/>
      <c r="K51" s="18"/>
      <c r="L51" s="18"/>
      <c r="M51" s="18"/>
      <c r="N51" s="18"/>
      <c r="O51" s="18">
        <v>1</v>
      </c>
      <c r="P51" s="19"/>
      <c r="Q51" s="19"/>
      <c r="R51" s="19"/>
      <c r="S51" s="19"/>
      <c r="T51" s="19"/>
      <c r="U51" s="19"/>
      <c r="V51" s="19"/>
      <c r="W51" s="19"/>
      <c r="X51" s="19"/>
      <c r="Y51" s="12">
        <f>SUM(G51,I51,K51,M51,P51,R51,T51,V51)</f>
        <v>15</v>
      </c>
      <c r="Z51" s="12">
        <f>SUM(G51,P51)</f>
        <v>15</v>
      </c>
      <c r="AA51" s="12">
        <f>SUM(I51,R51)</f>
        <v>0</v>
      </c>
      <c r="AB51" s="12">
        <f>SUM(K51,T51)</f>
        <v>0</v>
      </c>
      <c r="AC51" s="12">
        <f>SUM(M51,V51)</f>
        <v>0</v>
      </c>
      <c r="AD51" s="12">
        <f>SUM(G51:M51,P51:W51,N51)</f>
        <v>25</v>
      </c>
      <c r="AE51" s="12">
        <f>SUM(O51,X51)</f>
        <v>1</v>
      </c>
    </row>
    <row r="52" spans="1:31" ht="29.25" customHeight="1">
      <c r="A52" s="20" t="s">
        <v>537</v>
      </c>
      <c r="B52" s="506" t="s">
        <v>538</v>
      </c>
      <c r="C52" s="206" t="s">
        <v>539</v>
      </c>
      <c r="D52" s="466"/>
      <c r="E52" s="469">
        <v>9</v>
      </c>
      <c r="F52" s="469"/>
      <c r="G52" s="18">
        <v>15</v>
      </c>
      <c r="H52" s="18">
        <v>10</v>
      </c>
      <c r="I52" s="18"/>
      <c r="J52" s="18"/>
      <c r="K52" s="18"/>
      <c r="L52" s="18"/>
      <c r="M52" s="18"/>
      <c r="N52" s="18"/>
      <c r="O52" s="18">
        <v>1</v>
      </c>
      <c r="P52" s="19"/>
      <c r="Q52" s="19"/>
      <c r="R52" s="19"/>
      <c r="S52" s="19"/>
      <c r="T52" s="19"/>
      <c r="U52" s="19"/>
      <c r="V52" s="19"/>
      <c r="W52" s="19"/>
      <c r="X52" s="19"/>
      <c r="Y52" s="12">
        <v>15</v>
      </c>
      <c r="Z52" s="12">
        <v>15</v>
      </c>
      <c r="AA52" s="12">
        <v>0</v>
      </c>
      <c r="AB52" s="12">
        <v>0</v>
      </c>
      <c r="AC52" s="12">
        <v>0</v>
      </c>
      <c r="AD52" s="12">
        <v>25</v>
      </c>
      <c r="AE52" s="12">
        <v>1</v>
      </c>
    </row>
    <row r="53" spans="1:31" ht="29.25" customHeight="1">
      <c r="A53" s="20" t="s">
        <v>540</v>
      </c>
      <c r="B53" s="506" t="s">
        <v>541</v>
      </c>
      <c r="C53" s="206" t="s">
        <v>542</v>
      </c>
      <c r="D53" s="466"/>
      <c r="E53" s="469">
        <v>9</v>
      </c>
      <c r="F53" s="469"/>
      <c r="G53" s="18">
        <v>15</v>
      </c>
      <c r="H53" s="18">
        <v>10</v>
      </c>
      <c r="I53" s="18"/>
      <c r="J53" s="18"/>
      <c r="K53" s="18"/>
      <c r="L53" s="18"/>
      <c r="M53" s="18"/>
      <c r="N53" s="18"/>
      <c r="O53" s="18">
        <v>1</v>
      </c>
      <c r="P53" s="19"/>
      <c r="Q53" s="19"/>
      <c r="R53" s="19"/>
      <c r="S53" s="19"/>
      <c r="T53" s="19"/>
      <c r="U53" s="19"/>
      <c r="V53" s="19"/>
      <c r="W53" s="19"/>
      <c r="X53" s="19"/>
      <c r="Y53" s="12">
        <f t="shared" ref="Y53" si="34">SUM(G53,I53,K53,M53,P53,R53,T53,V53)</f>
        <v>15</v>
      </c>
      <c r="Z53" s="12">
        <f t="shared" ref="Z53" si="35">SUM(G53,P53)</f>
        <v>15</v>
      </c>
      <c r="AA53" s="12">
        <f t="shared" ref="AA53" si="36">SUM(I53,R53)</f>
        <v>0</v>
      </c>
      <c r="AB53" s="12">
        <f t="shared" ref="AB53" si="37">SUM(K53,T53)</f>
        <v>0</v>
      </c>
      <c r="AC53" s="12">
        <f t="shared" ref="AC53" si="38">SUM(M53,V53)</f>
        <v>0</v>
      </c>
      <c r="AD53" s="12">
        <f t="shared" ref="AD53" si="39">SUM(G53:M53,P53:W53,N53)</f>
        <v>25</v>
      </c>
      <c r="AE53" s="12">
        <f t="shared" ref="AE53" si="40">SUM(O53,X53)</f>
        <v>1</v>
      </c>
    </row>
    <row r="54" spans="1:31" ht="29.25" customHeight="1">
      <c r="A54" s="20" t="s">
        <v>543</v>
      </c>
      <c r="B54" s="506" t="s">
        <v>544</v>
      </c>
      <c r="C54" s="206" t="s">
        <v>545</v>
      </c>
      <c r="D54" s="466"/>
      <c r="E54" s="469">
        <v>9</v>
      </c>
      <c r="F54" s="469"/>
      <c r="G54" s="18">
        <v>15</v>
      </c>
      <c r="H54" s="18">
        <v>10</v>
      </c>
      <c r="I54" s="18"/>
      <c r="J54" s="18"/>
      <c r="K54" s="18"/>
      <c r="L54" s="18"/>
      <c r="M54" s="18"/>
      <c r="N54" s="18"/>
      <c r="O54" s="18">
        <v>1</v>
      </c>
      <c r="P54" s="19"/>
      <c r="Q54" s="19"/>
      <c r="R54" s="19"/>
      <c r="S54" s="19"/>
      <c r="T54" s="19"/>
      <c r="U54" s="19"/>
      <c r="V54" s="19"/>
      <c r="W54" s="19"/>
      <c r="X54" s="19"/>
      <c r="Y54" s="12">
        <f>SUM(G54,I54,K54,M54,P54,R54,T54,V54)</f>
        <v>15</v>
      </c>
      <c r="Z54" s="12">
        <f>SUM(G54,P54)</f>
        <v>15</v>
      </c>
      <c r="AA54" s="12">
        <f>SUM(I54,R54)</f>
        <v>0</v>
      </c>
      <c r="AB54" s="12">
        <f>SUM(K54,T54)</f>
        <v>0</v>
      </c>
      <c r="AC54" s="12">
        <f>SUM(M54,V54)</f>
        <v>0</v>
      </c>
      <c r="AD54" s="12">
        <f>SUM(G54:M54,P54:W54,N54)</f>
        <v>25</v>
      </c>
      <c r="AE54" s="12">
        <v>1</v>
      </c>
    </row>
    <row r="55" spans="1:31" ht="29.25" customHeight="1">
      <c r="A55" s="20" t="s">
        <v>546</v>
      </c>
      <c r="B55" s="506" t="s">
        <v>547</v>
      </c>
      <c r="C55" s="206" t="s">
        <v>548</v>
      </c>
      <c r="D55" s="466"/>
      <c r="E55" s="469">
        <v>9</v>
      </c>
      <c r="F55" s="469"/>
      <c r="G55" s="18">
        <v>15</v>
      </c>
      <c r="H55" s="18">
        <v>10</v>
      </c>
      <c r="I55" s="18"/>
      <c r="J55" s="18"/>
      <c r="K55" s="18"/>
      <c r="L55" s="18"/>
      <c r="M55" s="18"/>
      <c r="N55" s="18"/>
      <c r="O55" s="18">
        <v>1</v>
      </c>
      <c r="P55" s="19"/>
      <c r="Q55" s="19"/>
      <c r="R55" s="19"/>
      <c r="S55" s="19"/>
      <c r="T55" s="19"/>
      <c r="U55" s="19"/>
      <c r="V55" s="19"/>
      <c r="W55" s="19"/>
      <c r="X55" s="19"/>
      <c r="Y55" s="12">
        <v>15</v>
      </c>
      <c r="Z55" s="12">
        <v>15</v>
      </c>
      <c r="AA55" s="12">
        <v>0</v>
      </c>
      <c r="AB55" s="12">
        <v>0</v>
      </c>
      <c r="AC55" s="12">
        <v>0</v>
      </c>
      <c r="AD55" s="12">
        <v>25</v>
      </c>
      <c r="AE55" s="12">
        <v>1</v>
      </c>
    </row>
    <row r="56" spans="1:31" ht="29.25" customHeight="1">
      <c r="A56" s="20" t="s">
        <v>549</v>
      </c>
      <c r="B56" s="506" t="s">
        <v>550</v>
      </c>
      <c r="C56" s="206" t="s">
        <v>551</v>
      </c>
      <c r="D56" s="466"/>
      <c r="E56" s="469">
        <v>9</v>
      </c>
      <c r="F56" s="469"/>
      <c r="G56" s="18">
        <v>15</v>
      </c>
      <c r="H56" s="18">
        <v>10</v>
      </c>
      <c r="I56" s="18"/>
      <c r="J56" s="18"/>
      <c r="K56" s="18"/>
      <c r="L56" s="18"/>
      <c r="M56" s="18"/>
      <c r="N56" s="18"/>
      <c r="O56" s="18">
        <v>1</v>
      </c>
      <c r="P56" s="19"/>
      <c r="Q56" s="19"/>
      <c r="R56" s="19"/>
      <c r="S56" s="19"/>
      <c r="T56" s="19"/>
      <c r="U56" s="19"/>
      <c r="V56" s="19"/>
      <c r="W56" s="19"/>
      <c r="X56" s="19"/>
      <c r="Y56" s="12">
        <f t="shared" ref="Y56" si="41">SUM(G56,I56,K56,M56,P56,R56,T56,V56)</f>
        <v>15</v>
      </c>
      <c r="Z56" s="12">
        <f t="shared" ref="Z56" si="42">SUM(G56,P56)</f>
        <v>15</v>
      </c>
      <c r="AA56" s="12">
        <f t="shared" ref="AA56" si="43">SUM(I56,R56)</f>
        <v>0</v>
      </c>
      <c r="AB56" s="12">
        <f t="shared" ref="AB56" si="44">SUM(K56,T56)</f>
        <v>0</v>
      </c>
      <c r="AC56" s="12">
        <f t="shared" ref="AC56" si="45">SUM(M56,V56)</f>
        <v>0</v>
      </c>
      <c r="AD56" s="12">
        <f t="shared" ref="AD56" si="46">SUM(G56:M56,P56:W56,N56)</f>
        <v>25</v>
      </c>
      <c r="AE56" s="12">
        <f t="shared" ref="AE56" si="47">SUM(O56,X56)</f>
        <v>1</v>
      </c>
    </row>
    <row r="57" spans="1:31" ht="29.25" customHeight="1">
      <c r="A57" s="20" t="s">
        <v>552</v>
      </c>
      <c r="B57" s="506" t="s">
        <v>553</v>
      </c>
      <c r="C57" s="206" t="s">
        <v>554</v>
      </c>
      <c r="D57" s="466"/>
      <c r="E57" s="469">
        <v>9</v>
      </c>
      <c r="F57" s="469"/>
      <c r="G57" s="18">
        <v>15</v>
      </c>
      <c r="H57" s="18">
        <v>10</v>
      </c>
      <c r="I57" s="18"/>
      <c r="J57" s="18"/>
      <c r="K57" s="18"/>
      <c r="L57" s="18"/>
      <c r="M57" s="18"/>
      <c r="N57" s="18"/>
      <c r="O57" s="18">
        <v>1</v>
      </c>
      <c r="P57" s="19"/>
      <c r="Q57" s="19"/>
      <c r="R57" s="19"/>
      <c r="S57" s="19"/>
      <c r="T57" s="19"/>
      <c r="U57" s="19"/>
      <c r="V57" s="19"/>
      <c r="W57" s="19"/>
      <c r="X57" s="19"/>
      <c r="Y57" s="12">
        <v>15</v>
      </c>
      <c r="Z57" s="12">
        <v>15</v>
      </c>
      <c r="AA57" s="12">
        <v>0</v>
      </c>
      <c r="AB57" s="12">
        <v>0</v>
      </c>
      <c r="AC57" s="12">
        <v>0</v>
      </c>
      <c r="AD57" s="12">
        <v>25</v>
      </c>
      <c r="AE57" s="12">
        <v>1</v>
      </c>
    </row>
    <row r="58" spans="1:31" ht="29.25" customHeight="1">
      <c r="A58" s="20" t="s">
        <v>555</v>
      </c>
      <c r="B58" s="506" t="s">
        <v>556</v>
      </c>
      <c r="C58" s="206" t="s">
        <v>434</v>
      </c>
      <c r="D58" s="466"/>
      <c r="E58" s="469">
        <v>9</v>
      </c>
      <c r="F58" s="469"/>
      <c r="G58" s="18">
        <v>15</v>
      </c>
      <c r="H58" s="18">
        <v>10</v>
      </c>
      <c r="I58" s="18"/>
      <c r="J58" s="18"/>
      <c r="K58" s="18"/>
      <c r="L58" s="18"/>
      <c r="M58" s="18"/>
      <c r="N58" s="18"/>
      <c r="O58" s="18">
        <v>1</v>
      </c>
      <c r="P58" s="19"/>
      <c r="Q58" s="19"/>
      <c r="R58" s="19"/>
      <c r="S58" s="19"/>
      <c r="T58" s="19"/>
      <c r="U58" s="19"/>
      <c r="V58" s="19"/>
      <c r="W58" s="19"/>
      <c r="X58" s="19"/>
      <c r="Y58" s="12">
        <f>SUM(G58,I58,K58,M58,P58,R58,T58,V58)</f>
        <v>15</v>
      </c>
      <c r="Z58" s="12">
        <f>SUM(G58,P58)</f>
        <v>15</v>
      </c>
      <c r="AA58" s="12">
        <f>SUM(I58,R58)</f>
        <v>0</v>
      </c>
      <c r="AB58" s="12">
        <f>SUM(K58,T58)</f>
        <v>0</v>
      </c>
      <c r="AC58" s="12">
        <f>SUM(M58,V58)</f>
        <v>0</v>
      </c>
      <c r="AD58" s="12">
        <f>SUM(G58:M58,P58:W58,N58)</f>
        <v>25</v>
      </c>
      <c r="AE58" s="12">
        <f>SUM(O58,X58)</f>
        <v>1</v>
      </c>
    </row>
    <row r="59" spans="1:31" ht="29.25" customHeight="1">
      <c r="A59" s="20" t="s">
        <v>557</v>
      </c>
      <c r="B59" s="506" t="s">
        <v>558</v>
      </c>
      <c r="C59" s="206" t="s">
        <v>559</v>
      </c>
      <c r="D59" s="466"/>
      <c r="E59" s="469">
        <v>9</v>
      </c>
      <c r="F59" s="469"/>
      <c r="G59" s="18">
        <v>15</v>
      </c>
      <c r="H59" s="18">
        <v>10</v>
      </c>
      <c r="I59" s="18"/>
      <c r="J59" s="18"/>
      <c r="K59" s="18"/>
      <c r="L59" s="18"/>
      <c r="M59" s="18"/>
      <c r="N59" s="18"/>
      <c r="O59" s="18">
        <v>1</v>
      </c>
      <c r="P59" s="19"/>
      <c r="Q59" s="19"/>
      <c r="R59" s="19"/>
      <c r="S59" s="19"/>
      <c r="T59" s="19"/>
      <c r="U59" s="19"/>
      <c r="V59" s="19"/>
      <c r="W59" s="19"/>
      <c r="X59" s="19"/>
      <c r="Y59" s="12">
        <f>SUM(G59,I59,K59,M59,P59,R59,T59,V59)</f>
        <v>15</v>
      </c>
      <c r="Z59" s="12">
        <f>SUM(G59,P59)</f>
        <v>15</v>
      </c>
      <c r="AA59" s="12">
        <f>SUM(I59,R59)</f>
        <v>0</v>
      </c>
      <c r="AB59" s="12">
        <f>SUM(K59,T59)</f>
        <v>0</v>
      </c>
      <c r="AC59" s="12">
        <f>SUM(M59,V59)</f>
        <v>0</v>
      </c>
      <c r="AD59" s="12">
        <f>SUM(G59:M59,P59:W59,N59)</f>
        <v>25</v>
      </c>
      <c r="AE59" s="12">
        <f>SUM(O59,X59)</f>
        <v>1</v>
      </c>
    </row>
    <row r="60" spans="1:31" ht="29.25" customHeight="1">
      <c r="A60" s="20" t="s">
        <v>560</v>
      </c>
      <c r="B60" s="506" t="s">
        <v>561</v>
      </c>
      <c r="C60" s="206" t="s">
        <v>562</v>
      </c>
      <c r="D60" s="466"/>
      <c r="E60" s="469">
        <v>9</v>
      </c>
      <c r="F60" s="469"/>
      <c r="G60" s="18">
        <v>15</v>
      </c>
      <c r="H60" s="18">
        <v>10</v>
      </c>
      <c r="I60" s="18"/>
      <c r="J60" s="18"/>
      <c r="K60" s="18"/>
      <c r="L60" s="18"/>
      <c r="M60" s="18"/>
      <c r="N60" s="18"/>
      <c r="O60" s="18">
        <v>1</v>
      </c>
      <c r="P60" s="19"/>
      <c r="Q60" s="19"/>
      <c r="R60" s="19"/>
      <c r="S60" s="19"/>
      <c r="T60" s="19"/>
      <c r="U60" s="19"/>
      <c r="V60" s="19"/>
      <c r="W60" s="19"/>
      <c r="X60" s="19"/>
      <c r="Y60" s="12">
        <v>15</v>
      </c>
      <c r="Z60" s="12">
        <v>15</v>
      </c>
      <c r="AA60" s="12">
        <v>0</v>
      </c>
      <c r="AB60" s="12">
        <v>0</v>
      </c>
      <c r="AC60" s="12">
        <v>0</v>
      </c>
      <c r="AD60" s="12">
        <v>25</v>
      </c>
      <c r="AE60" s="12">
        <v>1</v>
      </c>
    </row>
    <row r="61" spans="1:31" ht="33.75" customHeight="1">
      <c r="A61" s="20" t="s">
        <v>563</v>
      </c>
      <c r="B61" s="506" t="s">
        <v>564</v>
      </c>
      <c r="C61" s="206" t="s">
        <v>565</v>
      </c>
      <c r="D61" s="466"/>
      <c r="E61" s="469" t="s">
        <v>194</v>
      </c>
      <c r="F61" s="469"/>
      <c r="G61" s="18">
        <v>15</v>
      </c>
      <c r="H61" s="18">
        <v>10</v>
      </c>
      <c r="I61" s="18"/>
      <c r="J61" s="18"/>
      <c r="K61" s="18"/>
      <c r="L61" s="18"/>
      <c r="M61" s="18"/>
      <c r="N61" s="18"/>
      <c r="O61" s="18">
        <v>1</v>
      </c>
      <c r="P61" s="19"/>
      <c r="Q61" s="19"/>
      <c r="R61" s="19"/>
      <c r="S61" s="19"/>
      <c r="T61" s="19"/>
      <c r="U61" s="19"/>
      <c r="V61" s="19"/>
      <c r="W61" s="19"/>
      <c r="X61" s="19"/>
      <c r="Y61" s="12">
        <v>15</v>
      </c>
      <c r="Z61" s="12">
        <v>15</v>
      </c>
      <c r="AA61" s="12">
        <v>0</v>
      </c>
      <c r="AB61" s="12">
        <v>0</v>
      </c>
      <c r="AC61" s="12">
        <v>0</v>
      </c>
      <c r="AD61" s="12">
        <v>25</v>
      </c>
      <c r="AE61" s="12">
        <v>1</v>
      </c>
    </row>
    <row r="62" spans="1:31" ht="29.25" customHeight="1">
      <c r="A62" s="20" t="s">
        <v>566</v>
      </c>
      <c r="B62" s="506" t="s">
        <v>567</v>
      </c>
      <c r="C62" s="206" t="s">
        <v>568</v>
      </c>
      <c r="D62" s="466"/>
      <c r="E62" s="211" t="s">
        <v>194</v>
      </c>
      <c r="F62" s="469"/>
      <c r="G62" s="18"/>
      <c r="H62" s="18"/>
      <c r="I62" s="18">
        <v>25</v>
      </c>
      <c r="J62" s="18">
        <v>25</v>
      </c>
      <c r="K62" s="18"/>
      <c r="L62" s="18"/>
      <c r="M62" s="18"/>
      <c r="N62" s="18"/>
      <c r="O62" s="18">
        <v>2</v>
      </c>
      <c r="P62" s="19"/>
      <c r="Q62" s="19"/>
      <c r="R62" s="19"/>
      <c r="S62" s="19"/>
      <c r="T62" s="19"/>
      <c r="U62" s="19"/>
      <c r="V62" s="19"/>
      <c r="W62" s="19"/>
      <c r="X62" s="19"/>
      <c r="Y62" s="12">
        <v>25</v>
      </c>
      <c r="Z62" s="12">
        <v>0</v>
      </c>
      <c r="AA62" s="12">
        <v>25</v>
      </c>
      <c r="AB62" s="12">
        <v>0</v>
      </c>
      <c r="AC62" s="12">
        <v>0</v>
      </c>
      <c r="AD62" s="12">
        <v>50</v>
      </c>
      <c r="AE62" s="12">
        <v>2</v>
      </c>
    </row>
    <row r="63" spans="1:31" ht="33.75" customHeight="1">
      <c r="A63" s="20" t="s">
        <v>569</v>
      </c>
      <c r="B63" s="506" t="s">
        <v>570</v>
      </c>
      <c r="C63" s="206" t="s">
        <v>571</v>
      </c>
      <c r="D63" s="466"/>
      <c r="E63" s="211" t="s">
        <v>194</v>
      </c>
      <c r="F63" s="469"/>
      <c r="G63" s="18"/>
      <c r="H63" s="18"/>
      <c r="I63" s="18">
        <v>25</v>
      </c>
      <c r="J63" s="18">
        <v>25</v>
      </c>
      <c r="K63" s="18"/>
      <c r="L63" s="18"/>
      <c r="M63" s="18"/>
      <c r="N63" s="18"/>
      <c r="O63" s="18">
        <v>2</v>
      </c>
      <c r="P63" s="19"/>
      <c r="Q63" s="19"/>
      <c r="R63" s="19"/>
      <c r="S63" s="19"/>
      <c r="T63" s="19"/>
      <c r="U63" s="19"/>
      <c r="V63" s="19"/>
      <c r="W63" s="19"/>
      <c r="X63" s="19"/>
      <c r="Y63" s="12">
        <v>25</v>
      </c>
      <c r="Z63" s="12">
        <v>0</v>
      </c>
      <c r="AA63" s="12">
        <v>25</v>
      </c>
      <c r="AB63" s="12">
        <v>0</v>
      </c>
      <c r="AC63" s="12">
        <v>0</v>
      </c>
      <c r="AD63" s="12">
        <v>50</v>
      </c>
      <c r="AE63" s="12">
        <v>2</v>
      </c>
    </row>
    <row r="64" spans="1:31" ht="29.25" customHeight="1">
      <c r="A64" s="20" t="s">
        <v>572</v>
      </c>
      <c r="B64" s="506" t="s">
        <v>573</v>
      </c>
      <c r="C64" s="206" t="s">
        <v>574</v>
      </c>
      <c r="D64" s="466"/>
      <c r="E64" s="469">
        <v>9</v>
      </c>
      <c r="F64" s="469"/>
      <c r="G64" s="18"/>
      <c r="H64" s="18"/>
      <c r="I64" s="18">
        <v>25</v>
      </c>
      <c r="J64" s="18">
        <v>25</v>
      </c>
      <c r="K64" s="18"/>
      <c r="L64" s="18"/>
      <c r="M64" s="18"/>
      <c r="N64" s="18"/>
      <c r="O64" s="18">
        <v>2</v>
      </c>
      <c r="P64" s="19"/>
      <c r="Q64" s="19"/>
      <c r="R64" s="19"/>
      <c r="S64" s="19"/>
      <c r="T64" s="19"/>
      <c r="U64" s="19"/>
      <c r="V64" s="19"/>
      <c r="W64" s="19"/>
      <c r="X64" s="19"/>
      <c r="Y64" s="12">
        <v>25</v>
      </c>
      <c r="Z64" s="12">
        <v>0</v>
      </c>
      <c r="AA64" s="12">
        <v>25</v>
      </c>
      <c r="AB64" s="12">
        <v>0</v>
      </c>
      <c r="AC64" s="12">
        <v>0</v>
      </c>
      <c r="AD64" s="12">
        <v>50</v>
      </c>
      <c r="AE64" s="12">
        <v>2</v>
      </c>
    </row>
    <row r="65" spans="1:31" ht="39.75" customHeight="1">
      <c r="A65" s="20" t="s">
        <v>575</v>
      </c>
      <c r="B65" s="506" t="s">
        <v>576</v>
      </c>
      <c r="C65" s="206" t="s">
        <v>343</v>
      </c>
      <c r="D65" s="466"/>
      <c r="E65" s="469">
        <v>9</v>
      </c>
      <c r="F65" s="469"/>
      <c r="G65" s="18"/>
      <c r="H65" s="18"/>
      <c r="I65" s="18">
        <v>25</v>
      </c>
      <c r="J65" s="18">
        <v>25</v>
      </c>
      <c r="K65" s="18"/>
      <c r="L65" s="18"/>
      <c r="M65" s="18"/>
      <c r="N65" s="18"/>
      <c r="O65" s="18">
        <v>2</v>
      </c>
      <c r="P65" s="19"/>
      <c r="Q65" s="19"/>
      <c r="R65" s="19"/>
      <c r="S65" s="19"/>
      <c r="T65" s="19"/>
      <c r="U65" s="19"/>
      <c r="V65" s="19"/>
      <c r="W65" s="19"/>
      <c r="X65" s="19"/>
      <c r="Y65" s="12">
        <v>25</v>
      </c>
      <c r="Z65" s="12">
        <v>0</v>
      </c>
      <c r="AA65" s="12">
        <v>25</v>
      </c>
      <c r="AB65" s="12">
        <v>0</v>
      </c>
      <c r="AC65" s="12">
        <v>0</v>
      </c>
      <c r="AD65" s="12">
        <v>50</v>
      </c>
      <c r="AE65" s="12">
        <v>2</v>
      </c>
    </row>
    <row r="66" spans="1:31" ht="37.5" customHeight="1">
      <c r="A66" s="20" t="s">
        <v>577</v>
      </c>
      <c r="B66" s="212" t="s">
        <v>578</v>
      </c>
      <c r="C66" s="206" t="s">
        <v>579</v>
      </c>
      <c r="D66" s="437"/>
      <c r="E66" s="507" t="s">
        <v>195</v>
      </c>
      <c r="F66" s="429"/>
      <c r="G66" s="18"/>
      <c r="H66" s="18"/>
      <c r="I66" s="18"/>
      <c r="J66" s="18"/>
      <c r="K66" s="18"/>
      <c r="L66" s="18"/>
      <c r="M66" s="18"/>
      <c r="N66" s="18"/>
      <c r="O66" s="18"/>
      <c r="P66" s="19"/>
      <c r="Q66" s="19"/>
      <c r="R66" s="19">
        <v>25</v>
      </c>
      <c r="S66" s="19">
        <v>0</v>
      </c>
      <c r="T66" s="19"/>
      <c r="U66" s="19"/>
      <c r="V66" s="19"/>
      <c r="W66" s="19"/>
      <c r="X66" s="19">
        <v>1</v>
      </c>
      <c r="Y66" s="12">
        <v>25</v>
      </c>
      <c r="Z66" s="12">
        <v>0</v>
      </c>
      <c r="AA66" s="12">
        <v>25</v>
      </c>
      <c r="AB66" s="12">
        <v>0</v>
      </c>
      <c r="AC66" s="12">
        <v>0</v>
      </c>
      <c r="AD66" s="12">
        <v>25</v>
      </c>
      <c r="AE66" s="12">
        <v>1</v>
      </c>
    </row>
    <row r="67" spans="1:31" ht="37.5" customHeight="1">
      <c r="A67" s="20" t="s">
        <v>580</v>
      </c>
      <c r="B67" s="212" t="s">
        <v>581</v>
      </c>
      <c r="C67" s="206" t="s">
        <v>582</v>
      </c>
      <c r="D67" s="437"/>
      <c r="E67" s="507" t="s">
        <v>195</v>
      </c>
      <c r="F67" s="429"/>
      <c r="G67" s="18"/>
      <c r="H67" s="18"/>
      <c r="I67" s="18"/>
      <c r="J67" s="18"/>
      <c r="K67" s="18"/>
      <c r="L67" s="18"/>
      <c r="M67" s="18"/>
      <c r="N67" s="18"/>
      <c r="O67" s="18"/>
      <c r="P67" s="19"/>
      <c r="Q67" s="19"/>
      <c r="R67" s="19">
        <v>25</v>
      </c>
      <c r="S67" s="19">
        <v>0</v>
      </c>
      <c r="T67" s="19"/>
      <c r="U67" s="19"/>
      <c r="V67" s="19"/>
      <c r="W67" s="19"/>
      <c r="X67" s="19">
        <v>1</v>
      </c>
      <c r="Y67" s="12">
        <v>25</v>
      </c>
      <c r="Z67" s="12">
        <v>0</v>
      </c>
      <c r="AA67" s="12">
        <v>25</v>
      </c>
      <c r="AB67" s="12">
        <v>0</v>
      </c>
      <c r="AC67" s="12">
        <v>0</v>
      </c>
      <c r="AD67" s="12">
        <v>25</v>
      </c>
      <c r="AE67" s="12">
        <v>1</v>
      </c>
    </row>
    <row r="68" spans="1:31" ht="37.5" customHeight="1">
      <c r="A68" s="20" t="s">
        <v>583</v>
      </c>
      <c r="B68" s="212" t="s">
        <v>584</v>
      </c>
      <c r="C68" s="206" t="s">
        <v>585</v>
      </c>
      <c r="D68" s="437"/>
      <c r="E68" s="507" t="s">
        <v>195</v>
      </c>
      <c r="F68" s="429"/>
      <c r="G68" s="18"/>
      <c r="H68" s="18"/>
      <c r="I68" s="18"/>
      <c r="J68" s="18"/>
      <c r="K68" s="18"/>
      <c r="L68" s="18"/>
      <c r="M68" s="18"/>
      <c r="N68" s="18"/>
      <c r="O68" s="18"/>
      <c r="P68" s="19"/>
      <c r="Q68" s="19"/>
      <c r="R68" s="19">
        <v>25</v>
      </c>
      <c r="S68" s="19">
        <v>0</v>
      </c>
      <c r="T68" s="19"/>
      <c r="U68" s="19"/>
      <c r="V68" s="19"/>
      <c r="W68" s="19"/>
      <c r="X68" s="19">
        <v>1</v>
      </c>
      <c r="Y68" s="12">
        <v>25</v>
      </c>
      <c r="Z68" s="12">
        <v>0</v>
      </c>
      <c r="AA68" s="12">
        <v>25</v>
      </c>
      <c r="AB68" s="12">
        <v>0</v>
      </c>
      <c r="AC68" s="12">
        <v>0</v>
      </c>
      <c r="AD68" s="12">
        <v>25</v>
      </c>
      <c r="AE68" s="12">
        <v>1</v>
      </c>
    </row>
    <row r="69" spans="1:31" ht="37.5" customHeight="1">
      <c r="A69" s="20" t="s">
        <v>586</v>
      </c>
      <c r="B69" s="212" t="s">
        <v>587</v>
      </c>
      <c r="C69" s="206" t="s">
        <v>588</v>
      </c>
      <c r="D69" s="437"/>
      <c r="E69" s="507" t="s">
        <v>195</v>
      </c>
      <c r="F69" s="429"/>
      <c r="G69" s="18"/>
      <c r="H69" s="18"/>
      <c r="I69" s="18"/>
      <c r="J69" s="18"/>
      <c r="K69" s="18"/>
      <c r="L69" s="18"/>
      <c r="M69" s="18"/>
      <c r="N69" s="18"/>
      <c r="O69" s="18"/>
      <c r="P69" s="19"/>
      <c r="Q69" s="19"/>
      <c r="R69" s="19">
        <v>25</v>
      </c>
      <c r="S69" s="19">
        <v>0</v>
      </c>
      <c r="T69" s="19"/>
      <c r="U69" s="19"/>
      <c r="V69" s="19"/>
      <c r="W69" s="19"/>
      <c r="X69" s="19">
        <v>1</v>
      </c>
      <c r="Y69" s="12">
        <v>25</v>
      </c>
      <c r="Z69" s="12">
        <v>0</v>
      </c>
      <c r="AA69" s="12">
        <v>25</v>
      </c>
      <c r="AB69" s="12">
        <v>0</v>
      </c>
      <c r="AC69" s="12">
        <v>0</v>
      </c>
      <c r="AD69" s="12">
        <v>25</v>
      </c>
      <c r="AE69" s="12">
        <v>1</v>
      </c>
    </row>
    <row r="70" spans="1:31" ht="47.25" customHeight="1">
      <c r="A70" s="20" t="s">
        <v>589</v>
      </c>
      <c r="B70" s="506" t="s">
        <v>590</v>
      </c>
      <c r="C70" s="206" t="s">
        <v>591</v>
      </c>
      <c r="D70" s="466"/>
      <c r="E70" s="469">
        <v>10</v>
      </c>
      <c r="F70" s="469"/>
      <c r="G70" s="18"/>
      <c r="H70" s="18"/>
      <c r="I70" s="18"/>
      <c r="J70" s="18"/>
      <c r="K70" s="18"/>
      <c r="L70" s="18"/>
      <c r="M70" s="18"/>
      <c r="N70" s="18"/>
      <c r="O70" s="18"/>
      <c r="P70" s="19"/>
      <c r="Q70" s="19"/>
      <c r="R70" s="19">
        <v>25</v>
      </c>
      <c r="S70" s="19">
        <v>0</v>
      </c>
      <c r="T70" s="19"/>
      <c r="U70" s="19"/>
      <c r="V70" s="19"/>
      <c r="W70" s="19"/>
      <c r="X70" s="19">
        <v>1</v>
      </c>
      <c r="Y70" s="12">
        <f t="shared" ref="Y70" si="48">SUM(G70,I70,K70,M70,P70,R70,T70,V70)</f>
        <v>25</v>
      </c>
      <c r="Z70" s="12">
        <f t="shared" ref="Z70" si="49">SUM(G70,P70)</f>
        <v>0</v>
      </c>
      <c r="AA70" s="12">
        <f t="shared" ref="AA70" si="50">SUM(I70,R70)</f>
        <v>25</v>
      </c>
      <c r="AB70" s="12">
        <f t="shared" ref="AB70" si="51">SUM(K70,T70)</f>
        <v>0</v>
      </c>
      <c r="AC70" s="12">
        <f t="shared" ref="AC70" si="52">SUM(M70,V70)</f>
        <v>0</v>
      </c>
      <c r="AD70" s="12">
        <f t="shared" ref="AD70" si="53">SUM(G70:M70,P70:W70,N70)</f>
        <v>25</v>
      </c>
      <c r="AE70" s="12">
        <f t="shared" ref="AE70" si="54">SUM(O70,X70)</f>
        <v>1</v>
      </c>
    </row>
    <row r="71" spans="1:31" ht="47.25" customHeight="1">
      <c r="A71" s="20" t="s">
        <v>592</v>
      </c>
      <c r="B71" s="506" t="s">
        <v>593</v>
      </c>
      <c r="C71" s="206" t="s">
        <v>252</v>
      </c>
      <c r="D71" s="466"/>
      <c r="E71" s="469">
        <v>10</v>
      </c>
      <c r="F71" s="469"/>
      <c r="G71" s="18"/>
      <c r="H71" s="18"/>
      <c r="I71" s="18"/>
      <c r="J71" s="18"/>
      <c r="K71" s="18"/>
      <c r="L71" s="18"/>
      <c r="M71" s="18"/>
      <c r="N71" s="18"/>
      <c r="O71" s="18"/>
      <c r="P71" s="19"/>
      <c r="Q71" s="19"/>
      <c r="R71" s="19">
        <v>25</v>
      </c>
      <c r="S71" s="19">
        <v>0</v>
      </c>
      <c r="T71" s="19"/>
      <c r="U71" s="19"/>
      <c r="V71" s="19"/>
      <c r="W71" s="19"/>
      <c r="X71" s="19">
        <v>1</v>
      </c>
      <c r="Y71" s="12">
        <f t="shared" ref="Y71" si="55">SUM(G71,I71,K71,M71,P71,R71,T71,V71)</f>
        <v>25</v>
      </c>
      <c r="Z71" s="12">
        <f t="shared" ref="Z71" si="56">SUM(G71,P71)</f>
        <v>0</v>
      </c>
      <c r="AA71" s="12">
        <f t="shared" ref="AA71" si="57">SUM(I71,R71)</f>
        <v>25</v>
      </c>
      <c r="AB71" s="12">
        <f t="shared" ref="AB71" si="58">SUM(K71,T71)</f>
        <v>0</v>
      </c>
      <c r="AC71" s="12">
        <f t="shared" ref="AC71" si="59">SUM(M71,V71)</f>
        <v>0</v>
      </c>
      <c r="AD71" s="12">
        <f t="shared" ref="AD71" si="60">SUM(G71:M71,P71:W71,N71)</f>
        <v>25</v>
      </c>
      <c r="AE71" s="12">
        <f t="shared" ref="AE71" si="61">SUM(O71,X71)</f>
        <v>1</v>
      </c>
    </row>
    <row r="72" spans="1:31" ht="47.25" customHeight="1">
      <c r="A72" s="20" t="s">
        <v>594</v>
      </c>
      <c r="B72" s="506" t="s">
        <v>567</v>
      </c>
      <c r="C72" s="206" t="s">
        <v>437</v>
      </c>
      <c r="D72" s="466"/>
      <c r="E72" s="211" t="s">
        <v>195</v>
      </c>
      <c r="F72" s="469"/>
      <c r="G72" s="18"/>
      <c r="H72" s="18"/>
      <c r="I72" s="18"/>
      <c r="J72" s="18"/>
      <c r="K72" s="18"/>
      <c r="L72" s="18"/>
      <c r="M72" s="18"/>
      <c r="N72" s="18"/>
      <c r="O72" s="18"/>
      <c r="P72" s="19"/>
      <c r="Q72" s="19"/>
      <c r="R72" s="19">
        <v>25</v>
      </c>
      <c r="S72" s="19">
        <v>0</v>
      </c>
      <c r="T72" s="19"/>
      <c r="U72" s="19"/>
      <c r="V72" s="19"/>
      <c r="W72" s="19"/>
      <c r="X72" s="19">
        <v>1</v>
      </c>
      <c r="Y72" s="12">
        <f>SUM(G72,I72,K72,M72,P72,R72,T72,V72)</f>
        <v>25</v>
      </c>
      <c r="Z72" s="12">
        <f>SUM(G72,P72)</f>
        <v>0</v>
      </c>
      <c r="AA72" s="12">
        <f>SUM(I72,R72)</f>
        <v>25</v>
      </c>
      <c r="AB72" s="12">
        <f>SUM(K72,T72)</f>
        <v>0</v>
      </c>
      <c r="AC72" s="12">
        <f>SUM(M72,V72)</f>
        <v>0</v>
      </c>
      <c r="AD72" s="12">
        <f>SUM(G72:M72,P72:W72,N72)</f>
        <v>25</v>
      </c>
      <c r="AE72" s="12">
        <f>SUM(O72,X72)</f>
        <v>1</v>
      </c>
    </row>
    <row r="73" spans="1:31" ht="29.25" customHeight="1">
      <c r="C73" s="226"/>
    </row>
    <row r="75" spans="1:31" ht="18.75">
      <c r="B75" s="205" t="s">
        <v>117</v>
      </c>
      <c r="C75" s="205"/>
      <c r="D75" s="205"/>
      <c r="E75" s="205"/>
      <c r="F75" s="205"/>
      <c r="G75" s="205"/>
      <c r="H75" s="205"/>
      <c r="I75" s="205"/>
      <c r="J75" s="205"/>
    </row>
    <row r="76" spans="1:31" ht="18.75">
      <c r="B76" s="205" t="s">
        <v>595</v>
      </c>
      <c r="C76" s="205"/>
      <c r="D76" s="205"/>
      <c r="E76" s="205"/>
      <c r="F76" s="205"/>
      <c r="G76" s="205"/>
      <c r="H76" s="205"/>
      <c r="I76" s="205"/>
      <c r="J76" s="205"/>
    </row>
    <row r="77" spans="1:31" ht="18.75">
      <c r="B77" s="238" t="s">
        <v>596</v>
      </c>
      <c r="C77" s="238"/>
      <c r="D77" s="238"/>
      <c r="E77" s="238"/>
      <c r="F77" s="238"/>
      <c r="G77" s="238"/>
      <c r="H77" s="238"/>
      <c r="I77" s="205"/>
      <c r="J77" s="205"/>
    </row>
    <row r="78" spans="1:31" ht="18.75">
      <c r="B78" s="238" t="s">
        <v>597</v>
      </c>
      <c r="C78" s="238"/>
      <c r="D78" s="238"/>
      <c r="E78" s="238"/>
      <c r="F78" s="238"/>
      <c r="G78" s="238"/>
      <c r="H78" s="238"/>
      <c r="I78" s="205"/>
      <c r="J78" s="205"/>
    </row>
    <row r="79" spans="1:31" ht="18.75">
      <c r="B79" s="238" t="s">
        <v>598</v>
      </c>
      <c r="C79" s="238"/>
      <c r="D79" s="238"/>
      <c r="E79" s="238"/>
      <c r="F79" s="238"/>
      <c r="G79" s="238"/>
      <c r="H79" s="238"/>
      <c r="I79" s="205"/>
      <c r="J79" s="205"/>
    </row>
    <row r="80" spans="1:31" ht="18.75">
      <c r="B80" s="238" t="s">
        <v>599</v>
      </c>
      <c r="C80" s="238"/>
      <c r="D80" s="238"/>
      <c r="E80" s="238"/>
      <c r="F80" s="238"/>
      <c r="G80" s="238"/>
      <c r="H80" s="238"/>
      <c r="I80" s="205"/>
      <c r="J80" s="205"/>
    </row>
    <row r="81" spans="2:10" ht="18.75">
      <c r="B81" s="238" t="s">
        <v>600</v>
      </c>
      <c r="C81" s="238"/>
      <c r="D81" s="238"/>
      <c r="E81" s="238"/>
      <c r="F81" s="238"/>
      <c r="G81" s="238"/>
      <c r="H81" s="238"/>
      <c r="I81" s="205"/>
      <c r="J81" s="205"/>
    </row>
    <row r="82" spans="2:10" ht="18.75">
      <c r="B82" s="238" t="s">
        <v>601</v>
      </c>
      <c r="C82" s="238"/>
      <c r="D82" s="238"/>
      <c r="E82" s="238"/>
      <c r="F82" s="238"/>
      <c r="G82" s="238"/>
      <c r="H82" s="238"/>
      <c r="I82" s="205"/>
      <c r="J82" s="205"/>
    </row>
    <row r="83" spans="2:10" ht="18.75">
      <c r="B83" s="238" t="s">
        <v>602</v>
      </c>
      <c r="C83" s="238"/>
      <c r="D83" s="238"/>
      <c r="E83" s="238"/>
      <c r="F83" s="238"/>
      <c r="G83" s="238"/>
      <c r="H83" s="238"/>
      <c r="I83" s="205"/>
      <c r="J83" s="205"/>
    </row>
    <row r="84" spans="2:10" ht="18.75">
      <c r="B84" s="238" t="s">
        <v>603</v>
      </c>
      <c r="C84" s="238"/>
      <c r="D84" s="238"/>
      <c r="E84" s="238"/>
      <c r="F84" s="238"/>
      <c r="G84" s="238"/>
      <c r="H84" s="238"/>
      <c r="I84" s="205"/>
      <c r="J84" s="205"/>
    </row>
    <row r="85" spans="2:10" ht="18.75">
      <c r="B85" s="238" t="s">
        <v>604</v>
      </c>
      <c r="C85" s="238"/>
      <c r="D85" s="238"/>
      <c r="E85" s="238"/>
      <c r="F85" s="238"/>
      <c r="G85" s="238"/>
      <c r="H85" s="238"/>
      <c r="I85" s="205"/>
      <c r="J85" s="205"/>
    </row>
    <row r="86" spans="2:10" ht="18.75">
      <c r="B86" s="238" t="s">
        <v>605</v>
      </c>
      <c r="C86" s="238"/>
      <c r="D86" s="238"/>
      <c r="E86" s="238"/>
      <c r="F86" s="238"/>
      <c r="G86" s="238"/>
      <c r="H86" s="238"/>
      <c r="I86" s="205"/>
      <c r="J86" s="205"/>
    </row>
    <row r="87" spans="2:10" ht="18.75">
      <c r="B87" s="238" t="s">
        <v>606</v>
      </c>
      <c r="C87" s="238"/>
      <c r="D87" s="238"/>
      <c r="E87" s="238"/>
      <c r="F87" s="238"/>
      <c r="G87" s="238"/>
      <c r="H87" s="238"/>
      <c r="I87" s="205"/>
      <c r="J87" s="205"/>
    </row>
    <row r="88" spans="2:10" ht="18.75">
      <c r="B88" s="205" t="s">
        <v>607</v>
      </c>
      <c r="C88" s="238"/>
      <c r="D88" s="238"/>
      <c r="E88" s="238"/>
      <c r="F88" s="238"/>
      <c r="G88" s="238"/>
      <c r="H88" s="238"/>
      <c r="I88" s="205"/>
      <c r="J88" s="205"/>
    </row>
    <row r="89" spans="2:10" ht="18.75">
      <c r="B89" s="238" t="s">
        <v>608</v>
      </c>
      <c r="C89" s="238"/>
      <c r="D89" s="238"/>
      <c r="E89" s="238"/>
      <c r="F89" s="238"/>
      <c r="G89" s="238"/>
      <c r="H89" s="238"/>
      <c r="I89" s="205"/>
      <c r="J89" s="205"/>
    </row>
    <row r="90" spans="2:10" ht="18.75">
      <c r="B90" s="238" t="s">
        <v>609</v>
      </c>
      <c r="C90" s="238"/>
      <c r="D90" s="238"/>
      <c r="E90" s="238"/>
      <c r="F90" s="238"/>
      <c r="G90" s="238"/>
      <c r="H90" s="238"/>
      <c r="I90" s="205"/>
      <c r="J90" s="205"/>
    </row>
    <row r="91" spans="2:10" ht="18.75">
      <c r="B91" s="238" t="s">
        <v>610</v>
      </c>
      <c r="C91" s="238"/>
      <c r="D91" s="238"/>
      <c r="E91" s="238"/>
      <c r="F91" s="238"/>
      <c r="G91" s="238"/>
      <c r="H91" s="238"/>
      <c r="I91" s="205"/>
      <c r="J91" s="205"/>
    </row>
    <row r="92" spans="2:10" ht="18.75">
      <c r="B92" s="238" t="s">
        <v>611</v>
      </c>
      <c r="C92" s="238"/>
      <c r="D92" s="238"/>
      <c r="E92" s="238"/>
      <c r="F92" s="238"/>
      <c r="G92" s="238"/>
      <c r="H92" s="238"/>
      <c r="I92" s="205"/>
      <c r="J92" s="205"/>
    </row>
    <row r="93" spans="2:10" ht="18.75">
      <c r="B93" s="238" t="s">
        <v>612</v>
      </c>
      <c r="C93" s="238"/>
      <c r="D93" s="238"/>
      <c r="E93" s="238"/>
      <c r="F93" s="238"/>
      <c r="G93" s="238"/>
      <c r="H93" s="238"/>
      <c r="I93" s="205"/>
      <c r="J93" s="205"/>
    </row>
    <row r="94" spans="2:10" ht="18.75">
      <c r="B94" s="238" t="s">
        <v>613</v>
      </c>
      <c r="C94" s="238"/>
      <c r="D94" s="238"/>
      <c r="E94" s="238"/>
      <c r="F94" s="238"/>
      <c r="G94" s="238"/>
      <c r="H94" s="238"/>
      <c r="I94" s="205"/>
      <c r="J94" s="205"/>
    </row>
    <row r="95" spans="2:10" ht="18.75">
      <c r="B95" s="238" t="s">
        <v>614</v>
      </c>
      <c r="C95" s="238"/>
      <c r="D95" s="238"/>
      <c r="E95" s="238"/>
      <c r="F95" s="238"/>
      <c r="G95" s="238"/>
      <c r="H95" s="238"/>
      <c r="I95" s="205"/>
      <c r="J95" s="205"/>
    </row>
    <row r="96" spans="2:10" ht="18.75">
      <c r="B96" s="238" t="s">
        <v>615</v>
      </c>
      <c r="C96" s="238"/>
      <c r="D96" s="238"/>
      <c r="E96" s="238"/>
      <c r="F96" s="238"/>
      <c r="G96" s="238"/>
      <c r="H96" s="238"/>
      <c r="I96" s="205"/>
      <c r="J96" s="205"/>
    </row>
    <row r="97" spans="2:13" ht="18.75">
      <c r="B97" s="205" t="s">
        <v>478</v>
      </c>
    </row>
    <row r="98" spans="2:13" ht="18.75">
      <c r="B98" s="205" t="s">
        <v>616</v>
      </c>
    </row>
    <row r="99" spans="2:13" ht="18.75">
      <c r="B99" s="205" t="s">
        <v>617</v>
      </c>
    </row>
    <row r="100" spans="2:13" ht="18.75">
      <c r="B100" s="205" t="s">
        <v>618</v>
      </c>
    </row>
    <row r="101" spans="2:13" ht="21">
      <c r="C101" s="215" t="s">
        <v>481</v>
      </c>
      <c r="D101" s="215"/>
      <c r="E101" s="215"/>
      <c r="F101" s="215"/>
      <c r="G101" s="226"/>
    </row>
    <row r="103" spans="2:13" ht="18.75">
      <c r="M103" s="205" t="s">
        <v>134</v>
      </c>
    </row>
  </sheetData>
  <mergeCells count="45">
    <mergeCell ref="A28:F28"/>
    <mergeCell ref="A15:F15"/>
    <mergeCell ref="A47:AE47"/>
    <mergeCell ref="B43:D43"/>
    <mergeCell ref="B41:D41"/>
    <mergeCell ref="A45:F45"/>
    <mergeCell ref="A44:F44"/>
    <mergeCell ref="A32:F32"/>
    <mergeCell ref="A36:F36"/>
    <mergeCell ref="A39:F39"/>
    <mergeCell ref="B42:D42"/>
    <mergeCell ref="A1:AE1"/>
    <mergeCell ref="G5:AE5"/>
    <mergeCell ref="A5:F5"/>
    <mergeCell ref="A6:A9"/>
    <mergeCell ref="B6:B9"/>
    <mergeCell ref="C6:C9"/>
    <mergeCell ref="D6:F7"/>
    <mergeCell ref="Y6:Y9"/>
    <mergeCell ref="D8:D9"/>
    <mergeCell ref="E8:E9"/>
    <mergeCell ref="F8:F9"/>
    <mergeCell ref="X8:X9"/>
    <mergeCell ref="R8:S8"/>
    <mergeCell ref="T8:U8"/>
    <mergeCell ref="AD6:AD9"/>
    <mergeCell ref="AE6:AE9"/>
    <mergeCell ref="A2:B2"/>
    <mergeCell ref="H2:P2"/>
    <mergeCell ref="A3:B3"/>
    <mergeCell ref="V8:W8"/>
    <mergeCell ref="G6:X6"/>
    <mergeCell ref="G7:O7"/>
    <mergeCell ref="P7:X7"/>
    <mergeCell ref="G8:H8"/>
    <mergeCell ref="I8:J8"/>
    <mergeCell ref="K8:L8"/>
    <mergeCell ref="A4:R4"/>
    <mergeCell ref="Z6:Z9"/>
    <mergeCell ref="AA6:AA9"/>
    <mergeCell ref="AB6:AB9"/>
    <mergeCell ref="AC6:AC9"/>
    <mergeCell ref="M8:N8"/>
    <mergeCell ref="O8:O9"/>
    <mergeCell ref="P8:Q8"/>
  </mergeCells>
  <phoneticPr fontId="94" type="noConversion"/>
  <pageMargins left="0.23622047244094491" right="0.23622047244094491" top="0" bottom="0" header="0.31496062992125984" footer="0.31496062992125984"/>
  <pageSetup paperSize="9" scale="45" fitToHeight="0" orientation="landscape" r:id="rId1"/>
  <colBreaks count="1" manualBreakCount="1">
    <brk id="30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F41"/>
  <sheetViews>
    <sheetView zoomScale="70" zoomScaleNormal="70" workbookViewId="0">
      <selection activeCell="B11" sqref="B11"/>
    </sheetView>
  </sheetViews>
  <sheetFormatPr defaultRowHeight="15"/>
  <cols>
    <col min="1" max="1" width="5.7109375" customWidth="1"/>
    <col min="2" max="2" width="43.140625" customWidth="1"/>
    <col min="3" max="3" width="21.7109375" customWidth="1"/>
    <col min="4" max="4" width="4.140625" customWidth="1"/>
    <col min="5" max="5" width="11" customWidth="1"/>
    <col min="6" max="6" width="5" customWidth="1"/>
    <col min="7" max="7" width="6.85546875" customWidth="1"/>
    <col min="8" max="15" width="5.140625" customWidth="1"/>
    <col min="16" max="24" width="5.7109375" customWidth="1"/>
    <col min="25" max="29" width="7.42578125" customWidth="1"/>
    <col min="30" max="30" width="9.140625" customWidth="1"/>
    <col min="31" max="31" width="7.42578125" customWidth="1"/>
  </cols>
  <sheetData>
    <row r="1" spans="1:31" ht="26.25">
      <c r="A1" s="638" t="s">
        <v>0</v>
      </c>
      <c r="B1" s="639"/>
      <c r="C1" s="639"/>
      <c r="D1" s="639"/>
      <c r="E1" s="639"/>
      <c r="F1" s="639"/>
      <c r="G1" s="639"/>
      <c r="H1" s="639"/>
      <c r="I1" s="639"/>
      <c r="J1" s="639"/>
      <c r="K1" s="639"/>
      <c r="L1" s="639"/>
      <c r="M1" s="639"/>
      <c r="N1" s="639"/>
      <c r="O1" s="639"/>
      <c r="P1" s="639"/>
      <c r="Q1" s="639"/>
      <c r="R1" s="639"/>
      <c r="S1" s="639"/>
      <c r="T1" s="639"/>
      <c r="U1" s="639"/>
      <c r="V1" s="639"/>
      <c r="W1" s="639"/>
      <c r="X1" s="639"/>
      <c r="Y1" s="639"/>
      <c r="Z1" s="639"/>
      <c r="AA1" s="639"/>
      <c r="AB1" s="639"/>
      <c r="AC1" s="639"/>
      <c r="AD1" s="639"/>
      <c r="AE1" s="639"/>
    </row>
    <row r="2" spans="1:31" ht="58.5" customHeight="1">
      <c r="A2" s="547" t="s">
        <v>1</v>
      </c>
      <c r="B2" s="548"/>
      <c r="C2" s="216" t="s">
        <v>2</v>
      </c>
      <c r="D2" s="214"/>
      <c r="E2" s="217"/>
      <c r="F2" s="217"/>
      <c r="G2" s="217"/>
      <c r="H2" s="523" t="s">
        <v>619</v>
      </c>
      <c r="I2" s="523"/>
      <c r="J2" s="523"/>
      <c r="K2" s="523"/>
      <c r="L2" s="523"/>
      <c r="M2" s="523"/>
      <c r="N2" s="523"/>
      <c r="O2" s="523"/>
      <c r="P2" s="523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</row>
    <row r="3" spans="1:31" ht="24.75" customHeight="1">
      <c r="A3" s="563" t="s">
        <v>286</v>
      </c>
      <c r="B3" s="563"/>
      <c r="C3" s="219"/>
      <c r="D3" s="218"/>
      <c r="E3" s="218"/>
      <c r="F3" s="218"/>
      <c r="G3" s="218"/>
      <c r="H3" s="218"/>
      <c r="I3" s="218"/>
      <c r="J3" s="218"/>
      <c r="K3" s="218"/>
      <c r="L3" s="218"/>
      <c r="M3" s="218"/>
      <c r="N3" s="218"/>
      <c r="O3" s="218"/>
      <c r="P3" s="218"/>
      <c r="Q3" s="218"/>
      <c r="R3" s="218"/>
      <c r="S3" s="218"/>
      <c r="T3" s="218"/>
      <c r="U3" s="218"/>
      <c r="V3" s="218"/>
      <c r="W3" s="218"/>
      <c r="X3" s="218"/>
      <c r="Y3" s="218"/>
      <c r="Z3" s="218"/>
      <c r="AA3" s="218"/>
      <c r="AB3" s="218"/>
      <c r="AC3" s="218"/>
      <c r="AD3" s="218"/>
      <c r="AE3" s="218"/>
    </row>
    <row r="4" spans="1:31" ht="15" customHeight="1">
      <c r="A4" s="220"/>
      <c r="B4" s="245" t="s">
        <v>4</v>
      </c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5"/>
      <c r="O4" s="245"/>
      <c r="P4" s="245"/>
      <c r="Q4" s="245"/>
      <c r="R4" s="245"/>
      <c r="S4" s="245"/>
      <c r="T4" s="221"/>
      <c r="U4" s="221"/>
      <c r="V4" s="221"/>
      <c r="W4" s="221"/>
      <c r="X4" s="221"/>
      <c r="Y4" s="221"/>
      <c r="Z4" s="221"/>
      <c r="AA4" s="221"/>
      <c r="AB4" s="221"/>
      <c r="AC4" s="221"/>
      <c r="AD4" s="221"/>
      <c r="AE4" s="221"/>
    </row>
    <row r="5" spans="1:31" ht="15" customHeight="1">
      <c r="A5" s="572"/>
      <c r="B5" s="573"/>
      <c r="C5" s="573"/>
      <c r="D5" s="573"/>
      <c r="E5" s="573"/>
      <c r="F5" s="574"/>
      <c r="G5" s="640" t="s">
        <v>140</v>
      </c>
      <c r="H5" s="576"/>
      <c r="I5" s="576"/>
      <c r="J5" s="576"/>
      <c r="K5" s="576"/>
      <c r="L5" s="576"/>
      <c r="M5" s="576"/>
      <c r="N5" s="576"/>
      <c r="O5" s="576"/>
      <c r="P5" s="576"/>
      <c r="Q5" s="576"/>
      <c r="R5" s="576"/>
      <c r="S5" s="576"/>
      <c r="T5" s="576"/>
      <c r="U5" s="576"/>
      <c r="V5" s="576"/>
      <c r="W5" s="576"/>
      <c r="X5" s="576"/>
      <c r="Y5" s="576"/>
      <c r="Z5" s="576"/>
      <c r="AA5" s="576"/>
      <c r="AB5" s="576"/>
      <c r="AC5" s="576"/>
      <c r="AD5" s="576"/>
      <c r="AE5" s="577"/>
    </row>
    <row r="6" spans="1:31" ht="18" customHeight="1">
      <c r="A6" s="578" t="s">
        <v>6</v>
      </c>
      <c r="B6" s="558" t="s">
        <v>7</v>
      </c>
      <c r="C6" s="558" t="s">
        <v>8</v>
      </c>
      <c r="D6" s="580" t="s">
        <v>9</v>
      </c>
      <c r="E6" s="580"/>
      <c r="F6" s="580"/>
      <c r="G6" s="222"/>
      <c r="H6" s="222"/>
      <c r="I6" s="222"/>
      <c r="J6" s="222"/>
      <c r="K6" s="222"/>
      <c r="L6" s="222"/>
      <c r="M6" s="222"/>
      <c r="N6" s="222"/>
      <c r="O6" s="222" t="s">
        <v>620</v>
      </c>
      <c r="P6" s="222"/>
      <c r="Q6" s="222"/>
      <c r="R6" s="222"/>
      <c r="S6" s="222"/>
      <c r="T6" s="222"/>
      <c r="U6" s="222"/>
      <c r="V6" s="222"/>
      <c r="W6" s="222"/>
      <c r="X6" s="222"/>
      <c r="Y6" s="540" t="s">
        <v>11</v>
      </c>
      <c r="Z6" s="540" t="s">
        <v>12</v>
      </c>
      <c r="AA6" s="540" t="s">
        <v>13</v>
      </c>
      <c r="AB6" s="540" t="s">
        <v>14</v>
      </c>
      <c r="AC6" s="540" t="s">
        <v>15</v>
      </c>
      <c r="AD6" s="540" t="s">
        <v>16</v>
      </c>
      <c r="AE6" s="540" t="s">
        <v>17</v>
      </c>
    </row>
    <row r="7" spans="1:31">
      <c r="A7" s="578"/>
      <c r="B7" s="558"/>
      <c r="C7" s="558"/>
      <c r="D7" s="580"/>
      <c r="E7" s="580"/>
      <c r="F7" s="580"/>
      <c r="G7" s="543" t="s">
        <v>621</v>
      </c>
      <c r="H7" s="553"/>
      <c r="I7" s="553"/>
      <c r="J7" s="553"/>
      <c r="K7" s="553"/>
      <c r="L7" s="553"/>
      <c r="M7" s="553"/>
      <c r="N7" s="553"/>
      <c r="O7" s="544"/>
      <c r="P7" s="537" t="s">
        <v>622</v>
      </c>
      <c r="Q7" s="538"/>
      <c r="R7" s="538"/>
      <c r="S7" s="538"/>
      <c r="T7" s="538"/>
      <c r="U7" s="538"/>
      <c r="V7" s="538"/>
      <c r="W7" s="538"/>
      <c r="X7" s="539"/>
      <c r="Y7" s="541"/>
      <c r="Z7" s="541"/>
      <c r="AA7" s="541"/>
      <c r="AB7" s="541"/>
      <c r="AC7" s="541"/>
      <c r="AD7" s="541"/>
      <c r="AE7" s="541"/>
    </row>
    <row r="8" spans="1:31" ht="22.5" customHeight="1">
      <c r="A8" s="579"/>
      <c r="B8" s="556"/>
      <c r="C8" s="556"/>
      <c r="D8" s="556" t="s">
        <v>20</v>
      </c>
      <c r="E8" s="556" t="s">
        <v>21</v>
      </c>
      <c r="F8" s="556" t="s">
        <v>22</v>
      </c>
      <c r="G8" s="543" t="s">
        <v>23</v>
      </c>
      <c r="H8" s="544"/>
      <c r="I8" s="543" t="s">
        <v>24</v>
      </c>
      <c r="J8" s="544"/>
      <c r="K8" s="543" t="s">
        <v>25</v>
      </c>
      <c r="L8" s="544"/>
      <c r="M8" s="543" t="s">
        <v>26</v>
      </c>
      <c r="N8" s="544"/>
      <c r="O8" s="545" t="s">
        <v>27</v>
      </c>
      <c r="P8" s="537" t="s">
        <v>23</v>
      </c>
      <c r="Q8" s="539"/>
      <c r="R8" s="537" t="s">
        <v>24</v>
      </c>
      <c r="S8" s="539"/>
      <c r="T8" s="537" t="s">
        <v>25</v>
      </c>
      <c r="U8" s="539"/>
      <c r="V8" s="537" t="s">
        <v>26</v>
      </c>
      <c r="W8" s="539"/>
      <c r="X8" s="550" t="s">
        <v>27</v>
      </c>
      <c r="Y8" s="541"/>
      <c r="Z8" s="541"/>
      <c r="AA8" s="541"/>
      <c r="AB8" s="541"/>
      <c r="AC8" s="541"/>
      <c r="AD8" s="541"/>
      <c r="AE8" s="541"/>
    </row>
    <row r="9" spans="1:31" ht="43.5" customHeight="1">
      <c r="A9" s="579"/>
      <c r="B9" s="556"/>
      <c r="C9" s="556"/>
      <c r="D9" s="627"/>
      <c r="E9" s="627"/>
      <c r="F9" s="627"/>
      <c r="G9" s="241" t="s">
        <v>28</v>
      </c>
      <c r="H9" s="241" t="s">
        <v>29</v>
      </c>
      <c r="I9" s="241" t="s">
        <v>28</v>
      </c>
      <c r="J9" s="241" t="s">
        <v>29</v>
      </c>
      <c r="K9" s="241" t="s">
        <v>28</v>
      </c>
      <c r="L9" s="241" t="s">
        <v>29</v>
      </c>
      <c r="M9" s="241" t="s">
        <v>28</v>
      </c>
      <c r="N9" s="241" t="s">
        <v>29</v>
      </c>
      <c r="O9" s="631"/>
      <c r="P9" s="242" t="s">
        <v>28</v>
      </c>
      <c r="Q9" s="242" t="s">
        <v>29</v>
      </c>
      <c r="R9" s="242" t="s">
        <v>28</v>
      </c>
      <c r="S9" s="242" t="s">
        <v>29</v>
      </c>
      <c r="T9" s="242" t="s">
        <v>28</v>
      </c>
      <c r="U9" s="242" t="s">
        <v>29</v>
      </c>
      <c r="V9" s="242" t="s">
        <v>28</v>
      </c>
      <c r="W9" s="242" t="s">
        <v>29</v>
      </c>
      <c r="X9" s="628"/>
      <c r="Y9" s="541"/>
      <c r="Z9" s="541"/>
      <c r="AA9" s="541"/>
      <c r="AB9" s="541"/>
      <c r="AC9" s="541"/>
      <c r="AD9" s="541"/>
      <c r="AE9" s="541"/>
    </row>
    <row r="10" spans="1:31" s="23" customFormat="1" ht="24.75" customHeight="1">
      <c r="A10" s="246" t="s">
        <v>623</v>
      </c>
      <c r="B10" s="247"/>
      <c r="C10" s="247"/>
      <c r="D10" s="247"/>
      <c r="E10" s="247"/>
      <c r="F10" s="247"/>
      <c r="G10" s="247"/>
      <c r="H10" s="247"/>
      <c r="I10" s="247"/>
      <c r="J10" s="247"/>
      <c r="K10" s="247"/>
      <c r="L10" s="247"/>
      <c r="M10" s="247"/>
      <c r="N10" s="247"/>
      <c r="O10" s="247"/>
      <c r="P10" s="247"/>
      <c r="Q10" s="247"/>
      <c r="R10" s="247"/>
      <c r="S10" s="247"/>
      <c r="T10" s="247"/>
      <c r="U10" s="247"/>
      <c r="V10" s="247"/>
      <c r="W10" s="247"/>
      <c r="X10" s="247"/>
      <c r="Y10" s="247"/>
      <c r="Z10" s="247"/>
      <c r="AA10" s="247"/>
      <c r="AB10" s="247"/>
      <c r="AC10" s="247"/>
      <c r="AD10" s="247"/>
      <c r="AE10" s="248"/>
    </row>
    <row r="11" spans="1:31" s="228" customFormat="1" ht="29.25" customHeight="1">
      <c r="A11" s="474">
        <v>8.1</v>
      </c>
      <c r="B11" s="425" t="s">
        <v>624</v>
      </c>
      <c r="C11" s="206" t="s">
        <v>311</v>
      </c>
      <c r="D11" s="436">
        <v>11</v>
      </c>
      <c r="E11" s="426">
        <v>11</v>
      </c>
      <c r="F11" s="426"/>
      <c r="G11" s="249"/>
      <c r="H11" s="249"/>
      <c r="I11" s="249"/>
      <c r="J11" s="249"/>
      <c r="K11" s="249">
        <v>240</v>
      </c>
      <c r="L11" s="249">
        <v>160</v>
      </c>
      <c r="M11" s="249"/>
      <c r="N11" s="249"/>
      <c r="O11" s="249">
        <v>16</v>
      </c>
      <c r="P11" s="427"/>
      <c r="Q11" s="427"/>
      <c r="R11" s="427"/>
      <c r="S11" s="427"/>
      <c r="T11" s="427"/>
      <c r="U11" s="427"/>
      <c r="V11" s="427"/>
      <c r="W11" s="427"/>
      <c r="X11" s="427"/>
      <c r="Y11" s="406">
        <f>SUM(G11,I11,K11,M11,P11,R11,T11,V11)</f>
        <v>240</v>
      </c>
      <c r="Z11" s="406">
        <f>SUM(G11,P11)</f>
        <v>0</v>
      </c>
      <c r="AA11" s="406">
        <f>SUM(I11,R11)</f>
        <v>0</v>
      </c>
      <c r="AB11" s="406">
        <f>SUM(K11,T11)</f>
        <v>240</v>
      </c>
      <c r="AC11" s="406">
        <f>SUM(M11,V11)</f>
        <v>0</v>
      </c>
      <c r="AD11" s="406">
        <f>SUM(G11:N11,P11:W11)</f>
        <v>400</v>
      </c>
      <c r="AE11" s="406">
        <f>SUM(O11,X11)</f>
        <v>16</v>
      </c>
    </row>
    <row r="12" spans="1:31" s="228" customFormat="1" ht="29.25" customHeight="1">
      <c r="A12" s="250">
        <v>8.1999999999999993</v>
      </c>
      <c r="B12" s="428" t="s">
        <v>625</v>
      </c>
      <c r="C12" s="206" t="s">
        <v>299</v>
      </c>
      <c r="D12" s="437">
        <v>11</v>
      </c>
      <c r="E12" s="429">
        <v>11</v>
      </c>
      <c r="F12" s="429"/>
      <c r="G12" s="18"/>
      <c r="H12" s="18"/>
      <c r="I12" s="18"/>
      <c r="J12" s="18"/>
      <c r="K12" s="18">
        <v>120</v>
      </c>
      <c r="L12" s="18">
        <v>80</v>
      </c>
      <c r="M12" s="18"/>
      <c r="N12" s="18"/>
      <c r="O12" s="18">
        <v>8</v>
      </c>
      <c r="P12" s="19"/>
      <c r="Q12" s="19"/>
      <c r="R12" s="19"/>
      <c r="S12" s="19"/>
      <c r="T12" s="19"/>
      <c r="U12" s="19"/>
      <c r="V12" s="19"/>
      <c r="W12" s="19"/>
      <c r="X12" s="19"/>
      <c r="Y12" s="12">
        <f t="shared" ref="Y12:Y17" si="0">SUM(G12,I12,K12,M12,P12,R12,T12,V12)</f>
        <v>120</v>
      </c>
      <c r="Z12" s="12">
        <f t="shared" ref="Z12:Z17" si="1">SUM(G12,P12)</f>
        <v>0</v>
      </c>
      <c r="AA12" s="12">
        <f t="shared" ref="AA12:AA17" si="2">SUM(I12,R12)</f>
        <v>0</v>
      </c>
      <c r="AB12" s="12">
        <f t="shared" ref="AB12:AB17" si="3">SUM(K12,T12)</f>
        <v>120</v>
      </c>
      <c r="AC12" s="12">
        <f t="shared" ref="AC12:AC17" si="4">SUM(M12,V12)</f>
        <v>0</v>
      </c>
      <c r="AD12" s="12">
        <f t="shared" ref="AD12:AD17" si="5">SUM(G12:N12,P12:W12)</f>
        <v>200</v>
      </c>
      <c r="AE12" s="12">
        <f t="shared" ref="AE12:AE17" si="6">SUM(O12,X12)</f>
        <v>8</v>
      </c>
    </row>
    <row r="13" spans="1:31" s="228" customFormat="1" ht="29.25" customHeight="1">
      <c r="A13" s="250">
        <v>8.3000000000000007</v>
      </c>
      <c r="B13" s="428" t="s">
        <v>626</v>
      </c>
      <c r="C13" s="206" t="s">
        <v>324</v>
      </c>
      <c r="D13" s="437">
        <v>12</v>
      </c>
      <c r="E13" s="429" t="s">
        <v>627</v>
      </c>
      <c r="F13" s="429"/>
      <c r="G13" s="18"/>
      <c r="H13" s="18"/>
      <c r="I13" s="18"/>
      <c r="J13" s="18"/>
      <c r="K13" s="18">
        <v>60</v>
      </c>
      <c r="L13" s="18">
        <v>40</v>
      </c>
      <c r="M13" s="18"/>
      <c r="N13" s="18"/>
      <c r="O13" s="18">
        <v>4</v>
      </c>
      <c r="P13" s="19"/>
      <c r="Q13" s="19"/>
      <c r="R13" s="19"/>
      <c r="S13" s="19"/>
      <c r="T13" s="19">
        <v>60</v>
      </c>
      <c r="U13" s="19">
        <v>40</v>
      </c>
      <c r="V13" s="19"/>
      <c r="W13" s="19"/>
      <c r="X13" s="19">
        <v>4</v>
      </c>
      <c r="Y13" s="12">
        <f t="shared" si="0"/>
        <v>120</v>
      </c>
      <c r="Z13" s="12">
        <f t="shared" si="1"/>
        <v>0</v>
      </c>
      <c r="AA13" s="12">
        <f t="shared" si="2"/>
        <v>0</v>
      </c>
      <c r="AB13" s="12">
        <f t="shared" si="3"/>
        <v>120</v>
      </c>
      <c r="AC13" s="12">
        <f t="shared" si="4"/>
        <v>0</v>
      </c>
      <c r="AD13" s="12">
        <f t="shared" si="5"/>
        <v>200</v>
      </c>
      <c r="AE13" s="12">
        <f t="shared" si="6"/>
        <v>8</v>
      </c>
    </row>
    <row r="14" spans="1:31" s="228" customFormat="1" ht="29.25" customHeight="1">
      <c r="A14" s="250">
        <v>8.4</v>
      </c>
      <c r="B14" s="428" t="s">
        <v>628</v>
      </c>
      <c r="C14" s="206" t="s">
        <v>160</v>
      </c>
      <c r="D14" s="437">
        <v>12</v>
      </c>
      <c r="E14" s="429">
        <v>12</v>
      </c>
      <c r="F14" s="429"/>
      <c r="G14" s="18"/>
      <c r="H14" s="18"/>
      <c r="I14" s="18"/>
      <c r="J14" s="18"/>
      <c r="K14" s="18"/>
      <c r="L14" s="18"/>
      <c r="M14" s="18"/>
      <c r="N14" s="18"/>
      <c r="O14" s="18"/>
      <c r="P14" s="19"/>
      <c r="Q14" s="19"/>
      <c r="R14" s="19"/>
      <c r="S14" s="19"/>
      <c r="T14" s="19">
        <v>60</v>
      </c>
      <c r="U14" s="19">
        <v>40</v>
      </c>
      <c r="V14" s="19"/>
      <c r="W14" s="19"/>
      <c r="X14" s="19">
        <v>4</v>
      </c>
      <c r="Y14" s="12">
        <f t="shared" si="0"/>
        <v>60</v>
      </c>
      <c r="Z14" s="12">
        <f t="shared" si="1"/>
        <v>0</v>
      </c>
      <c r="AA14" s="12">
        <f t="shared" si="2"/>
        <v>0</v>
      </c>
      <c r="AB14" s="12">
        <f t="shared" si="3"/>
        <v>60</v>
      </c>
      <c r="AC14" s="12">
        <f t="shared" si="4"/>
        <v>0</v>
      </c>
      <c r="AD14" s="12">
        <f t="shared" si="5"/>
        <v>100</v>
      </c>
      <c r="AE14" s="12">
        <f t="shared" si="6"/>
        <v>4</v>
      </c>
    </row>
    <row r="15" spans="1:31" s="228" customFormat="1" ht="29.25" customHeight="1">
      <c r="A15" s="250">
        <v>8.5</v>
      </c>
      <c r="B15" s="428" t="s">
        <v>629</v>
      </c>
      <c r="C15" s="206" t="s">
        <v>630</v>
      </c>
      <c r="D15" s="437">
        <v>11</v>
      </c>
      <c r="E15" s="429">
        <v>11</v>
      </c>
      <c r="F15" s="429"/>
      <c r="G15" s="18"/>
      <c r="H15" s="18"/>
      <c r="I15" s="18"/>
      <c r="J15" s="18"/>
      <c r="K15" s="18">
        <v>60</v>
      </c>
      <c r="L15" s="18">
        <v>40</v>
      </c>
      <c r="M15" s="18"/>
      <c r="N15" s="18"/>
      <c r="O15" s="18">
        <v>4</v>
      </c>
      <c r="P15" s="19"/>
      <c r="Q15" s="19"/>
      <c r="R15" s="19"/>
      <c r="S15" s="19"/>
      <c r="T15" s="19"/>
      <c r="U15" s="19"/>
      <c r="V15" s="19"/>
      <c r="W15" s="19"/>
      <c r="X15" s="19"/>
      <c r="Y15" s="12">
        <f t="shared" si="0"/>
        <v>60</v>
      </c>
      <c r="Z15" s="12">
        <f t="shared" si="1"/>
        <v>0</v>
      </c>
      <c r="AA15" s="12">
        <f t="shared" si="2"/>
        <v>0</v>
      </c>
      <c r="AB15" s="12">
        <f t="shared" si="3"/>
        <v>60</v>
      </c>
      <c r="AC15" s="12">
        <f t="shared" si="4"/>
        <v>0</v>
      </c>
      <c r="AD15" s="12">
        <f t="shared" si="5"/>
        <v>100</v>
      </c>
      <c r="AE15" s="12">
        <f t="shared" si="6"/>
        <v>4</v>
      </c>
    </row>
    <row r="16" spans="1:31" s="228" customFormat="1" ht="29.25" customHeight="1">
      <c r="A16" s="250">
        <v>8.6</v>
      </c>
      <c r="B16" s="428" t="s">
        <v>631</v>
      </c>
      <c r="C16" s="206" t="s">
        <v>490</v>
      </c>
      <c r="D16" s="437"/>
      <c r="E16" s="429">
        <v>12</v>
      </c>
      <c r="F16" s="429"/>
      <c r="G16" s="18"/>
      <c r="H16" s="18"/>
      <c r="I16" s="18"/>
      <c r="J16" s="18"/>
      <c r="K16" s="18"/>
      <c r="L16" s="18"/>
      <c r="M16" s="18"/>
      <c r="N16" s="18"/>
      <c r="O16" s="18"/>
      <c r="P16" s="19"/>
      <c r="Q16" s="19"/>
      <c r="R16" s="19"/>
      <c r="S16" s="19"/>
      <c r="T16" s="19">
        <v>60</v>
      </c>
      <c r="U16" s="19">
        <v>40</v>
      </c>
      <c r="V16" s="19"/>
      <c r="W16" s="19"/>
      <c r="X16" s="19">
        <v>4</v>
      </c>
      <c r="Y16" s="12">
        <f t="shared" si="0"/>
        <v>60</v>
      </c>
      <c r="Z16" s="12">
        <f t="shared" si="1"/>
        <v>0</v>
      </c>
      <c r="AA16" s="12">
        <f t="shared" si="2"/>
        <v>0</v>
      </c>
      <c r="AB16" s="12">
        <f t="shared" si="3"/>
        <v>60</v>
      </c>
      <c r="AC16" s="12">
        <f t="shared" si="4"/>
        <v>0</v>
      </c>
      <c r="AD16" s="12">
        <f t="shared" si="5"/>
        <v>100</v>
      </c>
      <c r="AE16" s="12">
        <f t="shared" si="6"/>
        <v>4</v>
      </c>
    </row>
    <row r="17" spans="1:32" s="228" customFormat="1" ht="29.25" customHeight="1">
      <c r="A17" s="250">
        <v>8.6999999999999993</v>
      </c>
      <c r="B17" s="428" t="s">
        <v>632</v>
      </c>
      <c r="C17" s="206" t="s">
        <v>521</v>
      </c>
      <c r="D17" s="437">
        <v>12</v>
      </c>
      <c r="E17" s="429">
        <v>12</v>
      </c>
      <c r="F17" s="429"/>
      <c r="G17" s="18"/>
      <c r="H17" s="18"/>
      <c r="I17" s="18"/>
      <c r="J17" s="18"/>
      <c r="K17" s="18"/>
      <c r="L17" s="18"/>
      <c r="M17" s="18"/>
      <c r="N17" s="18"/>
      <c r="O17" s="18"/>
      <c r="P17" s="19"/>
      <c r="Q17" s="19"/>
      <c r="R17" s="19"/>
      <c r="S17" s="19"/>
      <c r="T17" s="19">
        <v>60</v>
      </c>
      <c r="U17" s="19">
        <v>40</v>
      </c>
      <c r="V17" s="19"/>
      <c r="W17" s="19"/>
      <c r="X17" s="19">
        <v>4</v>
      </c>
      <c r="Y17" s="12">
        <f t="shared" si="0"/>
        <v>60</v>
      </c>
      <c r="Z17" s="12">
        <f t="shared" si="1"/>
        <v>0</v>
      </c>
      <c r="AA17" s="12">
        <f t="shared" si="2"/>
        <v>0</v>
      </c>
      <c r="AB17" s="12">
        <f t="shared" si="3"/>
        <v>60</v>
      </c>
      <c r="AC17" s="12">
        <f t="shared" si="4"/>
        <v>0</v>
      </c>
      <c r="AD17" s="12">
        <f t="shared" si="5"/>
        <v>100</v>
      </c>
      <c r="AE17" s="12">
        <f t="shared" si="6"/>
        <v>4</v>
      </c>
    </row>
    <row r="18" spans="1:32" s="228" customFormat="1" ht="29.25" customHeight="1">
      <c r="A18" s="250">
        <v>8.8000000000000007</v>
      </c>
      <c r="B18" s="428" t="s">
        <v>633</v>
      </c>
      <c r="C18" s="206" t="s">
        <v>634</v>
      </c>
      <c r="D18" s="437">
        <v>12</v>
      </c>
      <c r="E18" s="429">
        <v>12</v>
      </c>
      <c r="F18" s="429"/>
      <c r="G18" s="18"/>
      <c r="H18" s="18"/>
      <c r="I18" s="18"/>
      <c r="J18" s="18"/>
      <c r="K18" s="18"/>
      <c r="L18" s="18"/>
      <c r="M18" s="18"/>
      <c r="N18" s="18"/>
      <c r="O18" s="18"/>
      <c r="P18" s="19"/>
      <c r="Q18" s="19"/>
      <c r="R18" s="19"/>
      <c r="S18" s="19"/>
      <c r="T18" s="19">
        <v>180</v>
      </c>
      <c r="U18" s="19">
        <v>120</v>
      </c>
      <c r="V18" s="19"/>
      <c r="W18" s="19"/>
      <c r="X18" s="19">
        <v>12</v>
      </c>
      <c r="Y18" s="12">
        <f>SUM(G18,I18,K18,M18,P18,R18,T18,V18)</f>
        <v>180</v>
      </c>
      <c r="Z18" s="12">
        <f>SUM(G18,P18)</f>
        <v>0</v>
      </c>
      <c r="AA18" s="12">
        <f>SUM(I18,R18)</f>
        <v>0</v>
      </c>
      <c r="AB18" s="12">
        <f>SUM(K18,T18)</f>
        <v>180</v>
      </c>
      <c r="AC18" s="12">
        <f>SUM(M18,V18)</f>
        <v>0</v>
      </c>
      <c r="AD18" s="12">
        <f>SUM(G18:N18,P18:W18)</f>
        <v>300</v>
      </c>
      <c r="AE18" s="12">
        <f>SUM(O18,X18)</f>
        <v>12</v>
      </c>
    </row>
    <row r="19" spans="1:32" s="228" customFormat="1" ht="29.25" customHeight="1">
      <c r="A19" s="250">
        <v>8.9</v>
      </c>
      <c r="B19" s="428" t="s">
        <v>635</v>
      </c>
      <c r="C19" s="206" t="s">
        <v>636</v>
      </c>
      <c r="D19" s="437">
        <v>12</v>
      </c>
      <c r="E19" s="429"/>
      <c r="F19" s="429"/>
      <c r="G19" s="18"/>
      <c r="H19" s="18"/>
      <c r="I19" s="18"/>
      <c r="J19" s="18"/>
      <c r="K19" s="18"/>
      <c r="L19" s="18"/>
      <c r="M19" s="18"/>
      <c r="N19" s="18"/>
      <c r="O19" s="18"/>
      <c r="P19" s="19"/>
      <c r="Q19" s="19"/>
      <c r="R19" s="19"/>
      <c r="S19" s="19"/>
      <c r="T19" s="19"/>
      <c r="U19" s="19"/>
      <c r="V19" s="19"/>
      <c r="W19" s="19"/>
      <c r="X19" s="19"/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</row>
    <row r="20" spans="1:32" ht="19.5" customHeight="1">
      <c r="A20" s="643" t="s">
        <v>637</v>
      </c>
      <c r="B20" s="643"/>
      <c r="C20" s="643"/>
      <c r="D20" s="643"/>
      <c r="E20" s="643"/>
      <c r="F20" s="643"/>
      <c r="G20" s="12">
        <f t="shared" ref="G20:L20" si="7">SUM(G11:G18)</f>
        <v>0</v>
      </c>
      <c r="H20" s="12">
        <f t="shared" si="7"/>
        <v>0</v>
      </c>
      <c r="I20" s="12">
        <f t="shared" si="7"/>
        <v>0</v>
      </c>
      <c r="J20" s="12">
        <f t="shared" si="7"/>
        <v>0</v>
      </c>
      <c r="K20" s="12">
        <f t="shared" si="7"/>
        <v>480</v>
      </c>
      <c r="L20" s="12">
        <f t="shared" si="7"/>
        <v>320</v>
      </c>
      <c r="M20" s="12">
        <v>0</v>
      </c>
      <c r="N20" s="12">
        <v>0</v>
      </c>
      <c r="O20" s="12">
        <f>SUM(O11:O18)</f>
        <v>32</v>
      </c>
      <c r="P20" s="12">
        <v>0</v>
      </c>
      <c r="Q20" s="12">
        <v>0</v>
      </c>
      <c r="R20" s="12">
        <f>SUM(R11:R18)</f>
        <v>0</v>
      </c>
      <c r="S20" s="12">
        <f>SUM(S11:S18)</f>
        <v>0</v>
      </c>
      <c r="T20" s="12">
        <f>SUM(T13:T18)</f>
        <v>420</v>
      </c>
      <c r="U20" s="12">
        <f>SUM(U13:U18)</f>
        <v>280</v>
      </c>
      <c r="V20" s="12">
        <v>0</v>
      </c>
      <c r="W20" s="12">
        <v>0</v>
      </c>
      <c r="X20" s="12">
        <f>SUM(X13:X18)</f>
        <v>28</v>
      </c>
      <c r="Y20" s="12">
        <f>SUM(Y11:Y18)</f>
        <v>900</v>
      </c>
      <c r="Z20" s="12">
        <v>0</v>
      </c>
      <c r="AA20" s="12">
        <f>SUM(AA11:AA18)</f>
        <v>0</v>
      </c>
      <c r="AB20" s="12">
        <f>SUM(AB11:AB18)</f>
        <v>900</v>
      </c>
      <c r="AC20" s="12">
        <v>0</v>
      </c>
      <c r="AD20" s="12">
        <f>SUM(AD11:AD18)</f>
        <v>1500</v>
      </c>
      <c r="AE20" s="12">
        <f>SUM(AE11:AE18)</f>
        <v>60</v>
      </c>
    </row>
    <row r="21" spans="1:32" ht="19.5" hidden="1" customHeight="1">
      <c r="A21" s="289"/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</row>
    <row r="22" spans="1:32" ht="18.75" hidden="1">
      <c r="A22" s="642" t="s">
        <v>638</v>
      </c>
      <c r="B22" s="642"/>
      <c r="C22" s="642"/>
      <c r="D22" s="642"/>
      <c r="E22" s="642"/>
      <c r="F22" s="642"/>
      <c r="G22" s="642"/>
      <c r="H22" s="642"/>
      <c r="I22" s="642"/>
      <c r="J22" s="642"/>
      <c r="K22" s="642"/>
      <c r="L22" s="642"/>
      <c r="M22" s="642"/>
      <c r="N22" s="642"/>
      <c r="O22" s="642"/>
      <c r="P22" s="642"/>
      <c r="Q22" s="642"/>
      <c r="R22" s="642"/>
      <c r="S22" s="642"/>
      <c r="T22" s="642"/>
      <c r="U22" s="642"/>
      <c r="V22" s="642"/>
      <c r="W22" s="642"/>
      <c r="X22" s="642"/>
      <c r="Y22" s="642"/>
      <c r="Z22" s="642"/>
      <c r="AA22" s="642"/>
      <c r="AB22" s="642"/>
      <c r="AC22" s="642"/>
      <c r="AD22" s="642"/>
      <c r="AE22" s="642"/>
    </row>
    <row r="23" spans="1:32" ht="34.5" hidden="1" customHeight="1">
      <c r="A23" s="489" t="s">
        <v>557</v>
      </c>
      <c r="B23" s="305" t="s">
        <v>639</v>
      </c>
      <c r="C23" s="290" t="s">
        <v>640</v>
      </c>
      <c r="D23" s="306"/>
      <c r="E23" s="487" t="s">
        <v>196</v>
      </c>
      <c r="F23" s="488"/>
      <c r="G23" s="291"/>
      <c r="H23" s="291"/>
      <c r="I23" s="291">
        <v>20</v>
      </c>
      <c r="J23" s="291">
        <v>5</v>
      </c>
      <c r="K23" s="291"/>
      <c r="L23" s="291"/>
      <c r="M23" s="291"/>
      <c r="N23" s="291"/>
      <c r="O23" s="291">
        <v>1</v>
      </c>
      <c r="P23" s="292"/>
      <c r="Q23" s="292"/>
      <c r="R23" s="292"/>
      <c r="S23" s="292"/>
      <c r="T23" s="292"/>
      <c r="U23" s="292"/>
      <c r="V23" s="292"/>
      <c r="W23" s="292"/>
      <c r="X23" s="292"/>
      <c r="Y23" s="293">
        <f>SUM(G23,I23,K23,M23,P23,R23,T23,V23)</f>
        <v>20</v>
      </c>
      <c r="Z23" s="293">
        <f>SUM(G23,P23)</f>
        <v>0</v>
      </c>
      <c r="AA23" s="293">
        <f>SUM(I23,R23)</f>
        <v>20</v>
      </c>
      <c r="AB23" s="293">
        <f>SUM(K23,T23)</f>
        <v>0</v>
      </c>
      <c r="AC23" s="293">
        <f>SUM(M23,V23)</f>
        <v>0</v>
      </c>
      <c r="AD23" s="293">
        <f>SUM(G23:M23,P23:W23,N23)</f>
        <v>25</v>
      </c>
      <c r="AE23" s="293">
        <f>SUM(O23,X23)</f>
        <v>1</v>
      </c>
    </row>
    <row r="24" spans="1:32" ht="34.5" hidden="1" customHeight="1">
      <c r="A24" s="489" t="s">
        <v>560</v>
      </c>
      <c r="B24" s="305" t="s">
        <v>639</v>
      </c>
      <c r="C24" s="290" t="s">
        <v>640</v>
      </c>
      <c r="D24" s="306"/>
      <c r="E24" s="487" t="s">
        <v>198</v>
      </c>
      <c r="F24" s="488"/>
      <c r="G24" s="291"/>
      <c r="H24" s="291"/>
      <c r="I24" s="291"/>
      <c r="J24" s="291"/>
      <c r="K24" s="291"/>
      <c r="L24" s="291"/>
      <c r="M24" s="291"/>
      <c r="N24" s="291"/>
      <c r="O24" s="291"/>
      <c r="P24" s="292"/>
      <c r="Q24" s="292"/>
      <c r="R24" s="292">
        <v>20</v>
      </c>
      <c r="S24" s="292">
        <v>30</v>
      </c>
      <c r="T24" s="292"/>
      <c r="U24" s="292"/>
      <c r="V24" s="292"/>
      <c r="W24" s="292"/>
      <c r="X24" s="292">
        <v>2</v>
      </c>
      <c r="Y24" s="293">
        <v>20</v>
      </c>
      <c r="Z24" s="293">
        <v>0</v>
      </c>
      <c r="AA24" s="293">
        <v>20</v>
      </c>
      <c r="AB24" s="293">
        <v>0</v>
      </c>
      <c r="AC24" s="293">
        <v>0</v>
      </c>
      <c r="AD24" s="293">
        <v>50</v>
      </c>
      <c r="AE24" s="293">
        <v>2</v>
      </c>
    </row>
    <row r="25" spans="1:32" ht="34.5" hidden="1" customHeight="1">
      <c r="A25" s="489" t="s">
        <v>563</v>
      </c>
      <c r="B25" s="304" t="s">
        <v>578</v>
      </c>
      <c r="C25" s="290" t="s">
        <v>641</v>
      </c>
      <c r="D25" s="306"/>
      <c r="E25" s="487" t="s">
        <v>196</v>
      </c>
      <c r="F25" s="488"/>
      <c r="G25" s="291"/>
      <c r="H25" s="291"/>
      <c r="I25" s="291">
        <v>20</v>
      </c>
      <c r="J25" s="291">
        <v>5</v>
      </c>
      <c r="K25" s="291"/>
      <c r="L25" s="291"/>
      <c r="M25" s="291"/>
      <c r="N25" s="291"/>
      <c r="O25" s="291">
        <v>1</v>
      </c>
      <c r="P25" s="292"/>
      <c r="Q25" s="292"/>
      <c r="R25" s="292"/>
      <c r="S25" s="292"/>
      <c r="T25" s="292"/>
      <c r="U25" s="292"/>
      <c r="V25" s="292"/>
      <c r="W25" s="292"/>
      <c r="X25" s="292"/>
      <c r="Y25" s="293">
        <v>20</v>
      </c>
      <c r="Z25" s="293">
        <v>0</v>
      </c>
      <c r="AA25" s="293">
        <v>20</v>
      </c>
      <c r="AB25" s="293">
        <v>0</v>
      </c>
      <c r="AC25" s="293">
        <v>0</v>
      </c>
      <c r="AD25" s="293">
        <v>25</v>
      </c>
      <c r="AE25" s="293">
        <v>1</v>
      </c>
    </row>
    <row r="26" spans="1:32" ht="34.5" hidden="1" customHeight="1">
      <c r="A26" s="489" t="s">
        <v>566</v>
      </c>
      <c r="B26" s="304" t="s">
        <v>581</v>
      </c>
      <c r="C26" s="290" t="s">
        <v>642</v>
      </c>
      <c r="D26" s="306"/>
      <c r="E26" s="487" t="s">
        <v>196</v>
      </c>
      <c r="F26" s="488"/>
      <c r="G26" s="291"/>
      <c r="H26" s="291"/>
      <c r="I26" s="291">
        <v>20</v>
      </c>
      <c r="J26" s="291">
        <v>5</v>
      </c>
      <c r="K26" s="291"/>
      <c r="L26" s="291"/>
      <c r="M26" s="291"/>
      <c r="N26" s="291"/>
      <c r="O26" s="291">
        <v>1</v>
      </c>
      <c r="P26" s="292"/>
      <c r="Q26" s="292"/>
      <c r="R26" s="292"/>
      <c r="S26" s="292"/>
      <c r="T26" s="292"/>
      <c r="U26" s="292"/>
      <c r="V26" s="292"/>
      <c r="W26" s="292"/>
      <c r="X26" s="292"/>
      <c r="Y26" s="293">
        <v>20</v>
      </c>
      <c r="Z26" s="293">
        <v>0</v>
      </c>
      <c r="AA26" s="293">
        <v>20</v>
      </c>
      <c r="AB26" s="293">
        <v>0</v>
      </c>
      <c r="AC26" s="293">
        <v>0</v>
      </c>
      <c r="AD26" s="293">
        <v>25</v>
      </c>
      <c r="AE26" s="293">
        <v>1</v>
      </c>
    </row>
    <row r="27" spans="1:32" ht="34.5" hidden="1" customHeight="1">
      <c r="A27" s="489" t="s">
        <v>569</v>
      </c>
      <c r="B27" s="304" t="s">
        <v>584</v>
      </c>
      <c r="C27" s="290" t="s">
        <v>643</v>
      </c>
      <c r="D27" s="306"/>
      <c r="E27" s="487" t="s">
        <v>198</v>
      </c>
      <c r="F27" s="488"/>
      <c r="G27" s="291"/>
      <c r="H27" s="291"/>
      <c r="I27" s="291"/>
      <c r="J27" s="291"/>
      <c r="K27" s="291"/>
      <c r="L27" s="291"/>
      <c r="M27" s="291"/>
      <c r="N27" s="291"/>
      <c r="O27" s="291"/>
      <c r="P27" s="292"/>
      <c r="Q27" s="292"/>
      <c r="R27" s="292">
        <v>20</v>
      </c>
      <c r="S27" s="292">
        <v>30</v>
      </c>
      <c r="T27" s="292"/>
      <c r="U27" s="292"/>
      <c r="V27" s="292"/>
      <c r="W27" s="292"/>
      <c r="X27" s="292">
        <v>2</v>
      </c>
      <c r="Y27" s="293">
        <v>20</v>
      </c>
      <c r="Z27" s="293">
        <v>0</v>
      </c>
      <c r="AA27" s="293">
        <v>20</v>
      </c>
      <c r="AB27" s="293">
        <v>0</v>
      </c>
      <c r="AC27" s="293">
        <v>0</v>
      </c>
      <c r="AD27" s="293">
        <v>50</v>
      </c>
      <c r="AE27" s="293">
        <v>2</v>
      </c>
    </row>
    <row r="28" spans="1:32" ht="34.5" hidden="1" customHeight="1">
      <c r="A28" s="489" t="s">
        <v>572</v>
      </c>
      <c r="B28" s="304" t="s">
        <v>587</v>
      </c>
      <c r="C28" s="290" t="s">
        <v>644</v>
      </c>
      <c r="D28" s="306"/>
      <c r="E28" s="487" t="s">
        <v>198</v>
      </c>
      <c r="F28" s="488"/>
      <c r="G28" s="291"/>
      <c r="H28" s="291"/>
      <c r="I28" s="291"/>
      <c r="J28" s="291"/>
      <c r="K28" s="291"/>
      <c r="L28" s="291"/>
      <c r="M28" s="291"/>
      <c r="N28" s="291"/>
      <c r="O28" s="291"/>
      <c r="P28" s="292"/>
      <c r="Q28" s="292"/>
      <c r="R28" s="292">
        <v>20</v>
      </c>
      <c r="S28" s="292">
        <v>30</v>
      </c>
      <c r="T28" s="292"/>
      <c r="U28" s="292"/>
      <c r="V28" s="292"/>
      <c r="W28" s="292"/>
      <c r="X28" s="292">
        <v>2</v>
      </c>
      <c r="Y28" s="293">
        <v>20</v>
      </c>
      <c r="Z28" s="293">
        <v>0</v>
      </c>
      <c r="AA28" s="293">
        <v>20</v>
      </c>
      <c r="AB28" s="293">
        <v>0</v>
      </c>
      <c r="AC28" s="293">
        <v>0</v>
      </c>
      <c r="AD28" s="293">
        <v>50</v>
      </c>
      <c r="AE28" s="293">
        <v>2</v>
      </c>
    </row>
    <row r="29" spans="1:32" ht="34.5" hidden="1" customHeight="1">
      <c r="A29" s="489" t="s">
        <v>575</v>
      </c>
      <c r="B29" s="309" t="s">
        <v>342</v>
      </c>
      <c r="C29" s="290" t="s">
        <v>645</v>
      </c>
      <c r="D29" s="306"/>
      <c r="E29" s="487" t="s">
        <v>198</v>
      </c>
      <c r="F29" s="488"/>
      <c r="G29" s="291"/>
      <c r="H29" s="291"/>
      <c r="I29" s="291"/>
      <c r="J29" s="291"/>
      <c r="K29" s="291"/>
      <c r="L29" s="291"/>
      <c r="M29" s="291"/>
      <c r="N29" s="291"/>
      <c r="O29" s="291"/>
      <c r="P29" s="292"/>
      <c r="Q29" s="292"/>
      <c r="R29" s="307">
        <v>20</v>
      </c>
      <c r="S29" s="307">
        <v>30</v>
      </c>
      <c r="T29" s="307"/>
      <c r="U29" s="307"/>
      <c r="V29" s="307"/>
      <c r="W29" s="307"/>
      <c r="X29" s="307">
        <v>2</v>
      </c>
      <c r="Y29" s="308">
        <v>20</v>
      </c>
      <c r="Z29" s="308">
        <v>0</v>
      </c>
      <c r="AA29" s="308">
        <v>20</v>
      </c>
      <c r="AB29" s="308">
        <v>0</v>
      </c>
      <c r="AC29" s="308">
        <v>0</v>
      </c>
      <c r="AD29" s="308">
        <v>50</v>
      </c>
      <c r="AE29" s="308">
        <v>2</v>
      </c>
    </row>
    <row r="30" spans="1:32">
      <c r="A30" s="228"/>
      <c r="B30" s="228"/>
      <c r="C30" s="228"/>
      <c r="D30" s="228"/>
      <c r="E30" s="228"/>
      <c r="F30" s="228"/>
      <c r="G30" s="228"/>
      <c r="H30" s="228"/>
      <c r="I30" s="228"/>
      <c r="J30" s="228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</row>
    <row r="31" spans="1:32">
      <c r="A31" s="228"/>
      <c r="B31" s="228"/>
      <c r="C31" s="228"/>
      <c r="D31" s="228"/>
      <c r="E31" s="228"/>
      <c r="F31" s="228"/>
      <c r="G31" s="228"/>
      <c r="H31" s="228"/>
      <c r="I31" s="228"/>
      <c r="J31" s="228"/>
      <c r="K31" s="228"/>
      <c r="L31" s="228"/>
      <c r="M31" s="228"/>
      <c r="N31" s="228"/>
      <c r="O31" s="228"/>
      <c r="P31" s="228"/>
      <c r="Q31" s="228"/>
      <c r="R31" s="228"/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</row>
    <row r="32" spans="1:32">
      <c r="A32" s="228"/>
      <c r="B32" s="228"/>
      <c r="C32" s="228"/>
      <c r="D32" s="228"/>
      <c r="E32" s="228"/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</row>
    <row r="33" spans="1:31">
      <c r="A33" s="228"/>
      <c r="B33" s="228"/>
      <c r="C33" s="228"/>
      <c r="D33" s="228"/>
      <c r="E33" s="228"/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</row>
    <row r="34" spans="1:31" ht="20.25" customHeight="1">
      <c r="A34" s="228"/>
      <c r="B34" s="228"/>
      <c r="C34" s="228"/>
      <c r="D34" s="228"/>
      <c r="E34" s="228"/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</row>
    <row r="35" spans="1:31" ht="16.5" customHeight="1">
      <c r="A35" s="228"/>
      <c r="B35" s="228"/>
      <c r="C35" s="228"/>
      <c r="D35" s="228"/>
      <c r="E35" s="228"/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</row>
    <row r="36" spans="1:31" ht="125.25" customHeight="1">
      <c r="A36" s="228"/>
      <c r="B36" s="641" t="s">
        <v>646</v>
      </c>
      <c r="C36" s="641"/>
      <c r="D36" s="641"/>
      <c r="E36" s="641"/>
      <c r="F36" s="641"/>
      <c r="G36" s="641"/>
      <c r="H36" s="641"/>
      <c r="I36" s="641"/>
      <c r="J36" s="641"/>
      <c r="K36" s="641"/>
      <c r="L36" s="641"/>
      <c r="M36" s="641"/>
      <c r="N36" s="641"/>
      <c r="O36" s="641"/>
      <c r="P36" s="228"/>
      <c r="Q36" s="228"/>
      <c r="R36" s="252" t="s">
        <v>134</v>
      </c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</row>
    <row r="38" spans="1:31" hidden="1"/>
    <row r="39" spans="1:31" ht="18.75" hidden="1">
      <c r="B39" s="205" t="s">
        <v>647</v>
      </c>
    </row>
    <row r="40" spans="1:31" ht="20.25" hidden="1">
      <c r="B40" s="238" t="s">
        <v>648</v>
      </c>
      <c r="G40" s="7"/>
    </row>
    <row r="41" spans="1:31" hidden="1"/>
  </sheetData>
  <mergeCells count="35">
    <mergeCell ref="D8:D9"/>
    <mergeCell ref="E8:E9"/>
    <mergeCell ref="B36:O36"/>
    <mergeCell ref="A22:AE22"/>
    <mergeCell ref="T8:U8"/>
    <mergeCell ref="V8:W8"/>
    <mergeCell ref="X8:X9"/>
    <mergeCell ref="A20:F20"/>
    <mergeCell ref="AA6:AA9"/>
    <mergeCell ref="O8:O9"/>
    <mergeCell ref="P8:Q8"/>
    <mergeCell ref="A6:A9"/>
    <mergeCell ref="B6:B9"/>
    <mergeCell ref="C6:C9"/>
    <mergeCell ref="D6:F7"/>
    <mergeCell ref="F8:F9"/>
    <mergeCell ref="A1:AE1"/>
    <mergeCell ref="A2:B2"/>
    <mergeCell ref="H2:P2"/>
    <mergeCell ref="A3:B3"/>
    <mergeCell ref="A5:F5"/>
    <mergeCell ref="G5:AE5"/>
    <mergeCell ref="AB6:AB9"/>
    <mergeCell ref="AC6:AC9"/>
    <mergeCell ref="AD6:AD9"/>
    <mergeCell ref="AE6:AE9"/>
    <mergeCell ref="G7:O7"/>
    <mergeCell ref="P7:X7"/>
    <mergeCell ref="G8:H8"/>
    <mergeCell ref="I8:J8"/>
    <mergeCell ref="M8:N8"/>
    <mergeCell ref="Z6:Z9"/>
    <mergeCell ref="R8:S8"/>
    <mergeCell ref="K8:L8"/>
    <mergeCell ref="Y6:Y9"/>
  </mergeCells>
  <pageMargins left="0.23622047244094491" right="0.23622047244094491" top="0.55118110236220474" bottom="0.55118110236220474" header="0.31496062992125984" footer="0.31496062992125984"/>
  <pageSetup paperSize="9" scale="59" fitToHeight="0" orientation="landscape" r:id="rId1"/>
  <colBreaks count="1" manualBreakCount="1">
    <brk id="30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Y139"/>
  <sheetViews>
    <sheetView workbookViewId="0">
      <pane ySplit="4" topLeftCell="A101" activePane="bottomLeft" state="frozen"/>
      <selection pane="bottomLeft" activeCell="C77" sqref="C77"/>
    </sheetView>
  </sheetViews>
  <sheetFormatPr defaultColWidth="9.140625" defaultRowHeight="15"/>
  <cols>
    <col min="1" max="1" width="6" style="39" customWidth="1"/>
    <col min="2" max="2" width="45.85546875" style="39" customWidth="1"/>
    <col min="3" max="3" width="24" style="80" customWidth="1"/>
    <col min="4" max="4" width="11.140625" style="45" customWidth="1"/>
    <col min="5" max="5" width="7.140625" style="38" customWidth="1"/>
    <col min="6" max="9" width="5.140625" style="38" customWidth="1"/>
    <col min="10" max="10" width="9.140625" style="38" customWidth="1"/>
    <col min="11" max="11" width="6.85546875" style="38" customWidth="1"/>
    <col min="12" max="12" width="31.140625" style="39" customWidth="1"/>
    <col min="13" max="13" width="17.85546875" style="39" customWidth="1"/>
    <col min="14" max="16384" width="9.140625" style="39"/>
  </cols>
  <sheetData>
    <row r="1" spans="1:51" ht="66.75" customHeight="1">
      <c r="A1" s="651" t="s">
        <v>649</v>
      </c>
      <c r="B1" s="651"/>
      <c r="C1" s="651"/>
      <c r="D1" s="651"/>
      <c r="E1" s="651"/>
      <c r="F1" s="651"/>
      <c r="G1" s="651"/>
      <c r="H1" s="651"/>
      <c r="I1" s="651"/>
      <c r="J1" s="651"/>
      <c r="K1" s="651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</row>
    <row r="2" spans="1:51" ht="30.75" customHeight="1">
      <c r="A2" s="647" t="s">
        <v>650</v>
      </c>
      <c r="B2" s="647"/>
      <c r="C2" s="85" t="s">
        <v>651</v>
      </c>
      <c r="D2" s="86"/>
      <c r="E2" s="87"/>
      <c r="F2" s="87"/>
      <c r="G2" s="87"/>
      <c r="H2" s="88"/>
      <c r="I2" s="88"/>
      <c r="J2" s="88"/>
      <c r="K2" s="88"/>
      <c r="L2" s="84"/>
      <c r="M2" s="84"/>
      <c r="N2" s="84"/>
      <c r="O2" s="84"/>
      <c r="P2" s="84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51" ht="23.25" customHeight="1">
      <c r="A3" s="647" t="s">
        <v>652</v>
      </c>
      <c r="B3" s="647"/>
      <c r="C3" s="471"/>
      <c r="D3" s="89"/>
      <c r="E3" s="89"/>
      <c r="F3" s="89"/>
      <c r="G3" s="89"/>
      <c r="H3" s="89"/>
      <c r="I3" s="89"/>
      <c r="J3" s="89"/>
      <c r="K3" s="89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51" ht="63.75" customHeight="1">
      <c r="A4" s="31" t="s">
        <v>6</v>
      </c>
      <c r="B4" s="30" t="s">
        <v>7</v>
      </c>
      <c r="C4" s="27" t="s">
        <v>8</v>
      </c>
      <c r="D4" s="46" t="s">
        <v>653</v>
      </c>
      <c r="E4" s="477" t="s">
        <v>11</v>
      </c>
      <c r="F4" s="477" t="s">
        <v>12</v>
      </c>
      <c r="G4" s="477" t="s">
        <v>13</v>
      </c>
      <c r="H4" s="477" t="s">
        <v>14</v>
      </c>
      <c r="I4" s="477" t="s">
        <v>15</v>
      </c>
      <c r="J4" s="477" t="s">
        <v>16</v>
      </c>
      <c r="K4" s="477" t="s">
        <v>17</v>
      </c>
    </row>
    <row r="5" spans="1:51" ht="15" customHeight="1">
      <c r="A5" s="91" t="s">
        <v>654</v>
      </c>
      <c r="B5" s="33"/>
      <c r="C5" s="472"/>
      <c r="D5" s="52"/>
      <c r="E5" s="53"/>
      <c r="F5" s="53"/>
      <c r="G5" s="53"/>
      <c r="H5" s="53"/>
      <c r="I5" s="54"/>
      <c r="J5" s="54"/>
      <c r="K5" s="90"/>
      <c r="L5" s="32"/>
      <c r="M5" s="32"/>
      <c r="N5" s="32"/>
      <c r="O5" s="32"/>
    </row>
    <row r="6" spans="1:51" ht="18.75" customHeight="1">
      <c r="A6" s="25">
        <v>1.1000000000000001</v>
      </c>
      <c r="B6" s="48" t="s">
        <v>32</v>
      </c>
      <c r="C6" s="22" t="str">
        <f>"0912-7LEK-B"&amp;A6&amp;"-"&amp;UPPER(LEFT(B6,1))</f>
        <v>0912-7LEK-B1,1-A</v>
      </c>
      <c r="D6" s="49" t="s">
        <v>655</v>
      </c>
      <c r="E6" s="50">
        <v>225</v>
      </c>
      <c r="F6" s="50">
        <v>75</v>
      </c>
      <c r="G6" s="50">
        <v>60</v>
      </c>
      <c r="H6" s="50">
        <v>90</v>
      </c>
      <c r="I6" s="478">
        <v>0</v>
      </c>
      <c r="J6" s="56">
        <v>425</v>
      </c>
      <c r="K6" s="56">
        <v>17</v>
      </c>
      <c r="L6" s="81"/>
      <c r="M6" s="32"/>
      <c r="N6" s="32"/>
      <c r="O6" s="32"/>
    </row>
    <row r="7" spans="1:51" ht="18.75" customHeight="1">
      <c r="A7" s="24">
        <v>1.2</v>
      </c>
      <c r="B7" s="26" t="s">
        <v>656</v>
      </c>
      <c r="C7" s="2" t="str">
        <f>"0912-7LEK-B"&amp;A7&amp;"-"&amp;UPPER(LEFT(B7,1))</f>
        <v>0912-7LEK-B1,2-H</v>
      </c>
      <c r="D7" s="35" t="s">
        <v>655</v>
      </c>
      <c r="E7" s="36">
        <v>105</v>
      </c>
      <c r="F7" s="36">
        <v>35</v>
      </c>
      <c r="G7" s="36">
        <v>35</v>
      </c>
      <c r="H7" s="36">
        <v>35</v>
      </c>
      <c r="I7" s="481">
        <v>0</v>
      </c>
      <c r="J7" s="57">
        <v>250</v>
      </c>
      <c r="K7" s="57">
        <v>10</v>
      </c>
      <c r="L7" s="32"/>
      <c r="M7" s="32"/>
      <c r="N7" s="32"/>
      <c r="O7" s="32"/>
    </row>
    <row r="8" spans="1:51">
      <c r="A8" s="655" t="s">
        <v>41</v>
      </c>
      <c r="B8" s="656"/>
      <c r="C8" s="656"/>
      <c r="D8" s="657"/>
      <c r="E8" s="47">
        <f>SUM(E6:E7)</f>
        <v>330</v>
      </c>
      <c r="F8" s="47">
        <f t="shared" ref="F8:K8" si="0">SUM(F6:F7)</f>
        <v>110</v>
      </c>
      <c r="G8" s="47">
        <f t="shared" si="0"/>
        <v>95</v>
      </c>
      <c r="H8" s="47">
        <f t="shared" si="0"/>
        <v>125</v>
      </c>
      <c r="I8" s="47">
        <f t="shared" si="0"/>
        <v>0</v>
      </c>
      <c r="J8" s="47">
        <f t="shared" si="0"/>
        <v>675</v>
      </c>
      <c r="K8" s="47">
        <f t="shared" si="0"/>
        <v>27</v>
      </c>
      <c r="L8" s="32"/>
      <c r="M8" s="32"/>
      <c r="N8" s="32"/>
      <c r="O8" s="32"/>
    </row>
    <row r="9" spans="1:51">
      <c r="A9" s="648" t="s">
        <v>657</v>
      </c>
      <c r="B9" s="649"/>
      <c r="C9" s="649"/>
      <c r="D9" s="649"/>
      <c r="E9" s="649"/>
      <c r="F9" s="649"/>
      <c r="G9" s="649"/>
      <c r="H9" s="649"/>
      <c r="I9" s="649"/>
      <c r="J9" s="649"/>
      <c r="K9" s="650"/>
    </row>
    <row r="10" spans="1:51" ht="18.75" customHeight="1">
      <c r="A10" s="25">
        <v>2.1</v>
      </c>
      <c r="B10" s="48" t="s">
        <v>145</v>
      </c>
      <c r="C10" s="22" t="str">
        <f>"0912-7LEK-B"&amp;A10&amp;"-"&amp;UPPER(LEFT(B10,1))&amp;"f"</f>
        <v>0912-7LEK-B2,1-Bf</v>
      </c>
      <c r="D10" s="49">
        <v>4</v>
      </c>
      <c r="E10" s="50">
        <v>50</v>
      </c>
      <c r="F10" s="50">
        <v>20</v>
      </c>
      <c r="G10" s="50">
        <v>15</v>
      </c>
      <c r="H10" s="50">
        <v>0</v>
      </c>
      <c r="I10" s="50">
        <v>15</v>
      </c>
      <c r="J10" s="50">
        <v>75</v>
      </c>
      <c r="K10" s="50">
        <v>3</v>
      </c>
    </row>
    <row r="11" spans="1:51" ht="18.75" customHeight="1">
      <c r="A11" s="24">
        <v>2.2000000000000002</v>
      </c>
      <c r="B11" s="26" t="s">
        <v>658</v>
      </c>
      <c r="C11" s="2" t="str">
        <f>"0912-7LEK-B"&amp;A11&amp;"-"&amp;UPPER(LEFT(B11,1))&amp;"BK"</f>
        <v>0912-7LEK-B2,2-PBK</v>
      </c>
      <c r="D11" s="35">
        <v>2</v>
      </c>
      <c r="E11" s="36">
        <v>60</v>
      </c>
      <c r="F11" s="36">
        <v>30</v>
      </c>
      <c r="G11" s="36">
        <v>0</v>
      </c>
      <c r="H11" s="36">
        <v>0</v>
      </c>
      <c r="I11" s="36">
        <v>30</v>
      </c>
      <c r="J11" s="36">
        <v>100</v>
      </c>
      <c r="K11" s="36">
        <v>4</v>
      </c>
    </row>
    <row r="12" spans="1:51" ht="15.75">
      <c r="A12" s="24">
        <v>2.2999999999999998</v>
      </c>
      <c r="B12" s="26" t="s">
        <v>659</v>
      </c>
      <c r="C12" s="2" t="str">
        <f>"0912-7LEK-B"&amp;A12&amp;"-"&amp;UPPER(LEFT(B12,1))</f>
        <v>0912-7LEK-B2,3-C</v>
      </c>
      <c r="D12" s="35">
        <v>1</v>
      </c>
      <c r="E12" s="36">
        <v>35</v>
      </c>
      <c r="F12" s="36">
        <v>15</v>
      </c>
      <c r="G12" s="36">
        <v>0</v>
      </c>
      <c r="H12" s="36">
        <v>0</v>
      </c>
      <c r="I12" s="36">
        <v>20</v>
      </c>
      <c r="J12" s="36">
        <v>75</v>
      </c>
      <c r="K12" s="36">
        <v>3</v>
      </c>
    </row>
    <row r="13" spans="1:51" ht="18.75" customHeight="1">
      <c r="A13" s="24">
        <v>2.4</v>
      </c>
      <c r="B13" s="41" t="s">
        <v>151</v>
      </c>
      <c r="C13" s="2" t="str">
        <f>"0912-7LEK-B"&amp;A13&amp;"-"&amp;UPPER(LEFT(B13,1))&amp;"ch"</f>
        <v>0912-7LEK-B2,4-Bch</v>
      </c>
      <c r="D13" s="35">
        <v>3</v>
      </c>
      <c r="E13" s="36">
        <v>60</v>
      </c>
      <c r="F13" s="36">
        <v>30</v>
      </c>
      <c r="G13" s="36">
        <v>0</v>
      </c>
      <c r="H13" s="36">
        <v>0</v>
      </c>
      <c r="I13" s="36">
        <v>30</v>
      </c>
      <c r="J13" s="36">
        <v>125</v>
      </c>
      <c r="K13" s="36">
        <v>5</v>
      </c>
      <c r="U13" s="638"/>
      <c r="V13" s="639"/>
      <c r="W13" s="639"/>
      <c r="X13" s="639"/>
      <c r="Y13" s="639"/>
      <c r="Z13" s="639"/>
      <c r="AA13" s="639"/>
      <c r="AB13" s="639"/>
      <c r="AC13" s="639"/>
      <c r="AD13" s="639"/>
      <c r="AE13" s="639"/>
      <c r="AF13" s="639"/>
      <c r="AG13" s="639"/>
      <c r="AH13" s="639"/>
      <c r="AI13" s="639"/>
      <c r="AJ13" s="639"/>
      <c r="AK13" s="639"/>
      <c r="AL13" s="639"/>
      <c r="AM13" s="639"/>
      <c r="AN13" s="639"/>
      <c r="AO13" s="639"/>
      <c r="AP13" s="639"/>
      <c r="AQ13" s="639"/>
      <c r="AR13" s="639"/>
      <c r="AS13" s="639"/>
      <c r="AT13" s="639"/>
      <c r="AU13" s="639"/>
      <c r="AV13" s="639"/>
      <c r="AW13" s="639"/>
      <c r="AX13" s="639"/>
      <c r="AY13" s="639"/>
    </row>
    <row r="14" spans="1:51" ht="18.75" customHeight="1">
      <c r="A14" s="24">
        <v>2.5</v>
      </c>
      <c r="B14" s="26" t="s">
        <v>660</v>
      </c>
      <c r="C14" s="2" t="str">
        <f>"0912-7LEK-B"&amp;A14&amp;"-"&amp;UPPER(LEFT(B14,1))&amp;"zC"</f>
        <v>0912-7LEK-B2,5-FzC</v>
      </c>
      <c r="D14" s="35" t="s">
        <v>661</v>
      </c>
      <c r="E14" s="36">
        <v>160</v>
      </c>
      <c r="F14" s="36">
        <v>50</v>
      </c>
      <c r="G14" s="36">
        <v>50</v>
      </c>
      <c r="H14" s="36">
        <v>0</v>
      </c>
      <c r="I14" s="36">
        <v>60</v>
      </c>
      <c r="J14" s="36">
        <v>350</v>
      </c>
      <c r="K14" s="36">
        <v>14</v>
      </c>
      <c r="U14" s="644"/>
      <c r="V14" s="644"/>
      <c r="W14" s="15"/>
      <c r="X14" s="5"/>
      <c r="Y14" s="14"/>
      <c r="Z14" s="14"/>
      <c r="AA14" s="14"/>
      <c r="AB14" s="645"/>
      <c r="AC14" s="645"/>
      <c r="AD14" s="645"/>
      <c r="AE14" s="645"/>
      <c r="AF14" s="645"/>
      <c r="AG14" s="645"/>
      <c r="AH14" s="645"/>
      <c r="AI14" s="645"/>
      <c r="AJ14" s="645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</row>
    <row r="15" spans="1:51" ht="23.25">
      <c r="A15" s="24">
        <v>2.6</v>
      </c>
      <c r="B15" s="26" t="s">
        <v>298</v>
      </c>
      <c r="C15" s="2" t="str">
        <f>"0912-7LEK-B"&amp;A15&amp;"-"&amp;UPPER(LEFT(B15,1))&amp;""</f>
        <v>0912-7LEK-B2,6-P</v>
      </c>
      <c r="D15" s="35" t="s">
        <v>662</v>
      </c>
      <c r="E15" s="36">
        <v>90</v>
      </c>
      <c r="F15" s="36">
        <v>40</v>
      </c>
      <c r="G15" s="36">
        <v>50</v>
      </c>
      <c r="H15" s="36">
        <v>0</v>
      </c>
      <c r="I15" s="36">
        <v>0</v>
      </c>
      <c r="J15" s="36">
        <v>175</v>
      </c>
      <c r="K15" s="36">
        <v>7</v>
      </c>
      <c r="U15" s="646"/>
      <c r="V15" s="646"/>
      <c r="W15" s="16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</row>
    <row r="16" spans="1:51" ht="18.75" customHeight="1">
      <c r="A16" s="24">
        <v>2.7</v>
      </c>
      <c r="B16" s="26" t="s">
        <v>663</v>
      </c>
      <c r="C16" s="2" t="str">
        <f>"0912-7LEK-B"&amp;A16&amp;"-"&amp;UPPER(LEFT(B16,1))&amp;"zI"</f>
        <v>0912-7LEK-B2,7-BzI</v>
      </c>
      <c r="D16" s="35" t="s">
        <v>655</v>
      </c>
      <c r="E16" s="36">
        <v>80</v>
      </c>
      <c r="F16" s="36">
        <v>30</v>
      </c>
      <c r="G16" s="36">
        <v>50</v>
      </c>
      <c r="H16" s="36">
        <v>0</v>
      </c>
      <c r="I16" s="36">
        <v>0</v>
      </c>
      <c r="J16" s="36">
        <v>125</v>
      </c>
      <c r="K16" s="36">
        <v>5</v>
      </c>
    </row>
    <row r="17" spans="1:11" ht="18.75" customHeight="1">
      <c r="A17" s="24">
        <v>2.8</v>
      </c>
      <c r="B17" s="26" t="s">
        <v>47</v>
      </c>
      <c r="C17" s="2" t="str">
        <f>"0912-7LEK-B"&amp;A17&amp;"-"&amp;UPPER(LEFT(B17,1))&amp;"P"</f>
        <v>0912-7LEK-B2,8-PP</v>
      </c>
      <c r="D17" s="35">
        <v>2</v>
      </c>
      <c r="E17" s="36">
        <v>35</v>
      </c>
      <c r="F17" s="36">
        <v>0</v>
      </c>
      <c r="G17" s="36">
        <v>15</v>
      </c>
      <c r="H17" s="36">
        <v>20</v>
      </c>
      <c r="I17" s="36">
        <v>0</v>
      </c>
      <c r="J17" s="36">
        <v>50</v>
      </c>
      <c r="K17" s="36">
        <v>2</v>
      </c>
    </row>
    <row r="18" spans="1:11">
      <c r="A18" s="655" t="s">
        <v>41</v>
      </c>
      <c r="B18" s="656"/>
      <c r="C18" s="656"/>
      <c r="D18" s="657"/>
      <c r="E18" s="47">
        <f>SUM(E10:E17)</f>
        <v>570</v>
      </c>
      <c r="F18" s="47">
        <f t="shared" ref="F18:K18" si="1">SUM(F10:F17)</f>
        <v>215</v>
      </c>
      <c r="G18" s="47">
        <f t="shared" si="1"/>
        <v>180</v>
      </c>
      <c r="H18" s="47">
        <f t="shared" si="1"/>
        <v>20</v>
      </c>
      <c r="I18" s="47">
        <f t="shared" si="1"/>
        <v>155</v>
      </c>
      <c r="J18" s="47">
        <f t="shared" si="1"/>
        <v>1075</v>
      </c>
      <c r="K18" s="47">
        <f t="shared" si="1"/>
        <v>43</v>
      </c>
    </row>
    <row r="19" spans="1:11">
      <c r="A19" s="648" t="s">
        <v>664</v>
      </c>
      <c r="B19" s="649"/>
      <c r="C19" s="649"/>
      <c r="D19" s="649"/>
      <c r="E19" s="649"/>
      <c r="F19" s="649"/>
      <c r="G19" s="649"/>
      <c r="H19" s="649"/>
      <c r="I19" s="649"/>
      <c r="J19" s="649"/>
      <c r="K19" s="650"/>
    </row>
    <row r="20" spans="1:11" ht="15.75">
      <c r="A20" s="25">
        <v>3.1</v>
      </c>
      <c r="B20" s="48" t="s">
        <v>665</v>
      </c>
      <c r="C20" s="22" t="str">
        <f t="shared" ref="C20:C25" si="2">"0912-7LEK-C"&amp;A20&amp;"-"&amp;UPPER(LEFT(B20,1))</f>
        <v>0912-7LEK-C3,1-G</v>
      </c>
      <c r="D20" s="49">
        <v>3</v>
      </c>
      <c r="E20" s="50">
        <v>45</v>
      </c>
      <c r="F20" s="50">
        <v>15</v>
      </c>
      <c r="G20" s="50">
        <v>30</v>
      </c>
      <c r="H20" s="50">
        <v>0</v>
      </c>
      <c r="I20" s="50">
        <v>0</v>
      </c>
      <c r="J20" s="50">
        <v>100</v>
      </c>
      <c r="K20" s="50">
        <v>4</v>
      </c>
    </row>
    <row r="21" spans="1:11" ht="15.75">
      <c r="A21" s="24">
        <v>3.2</v>
      </c>
      <c r="B21" s="26" t="s">
        <v>666</v>
      </c>
      <c r="C21" s="2" t="str">
        <f t="shared" si="2"/>
        <v>0912-7LEK-C3,2-M</v>
      </c>
      <c r="D21" s="35" t="s">
        <v>661</v>
      </c>
      <c r="E21" s="36">
        <v>100</v>
      </c>
      <c r="F21" s="36">
        <v>20</v>
      </c>
      <c r="G21" s="36">
        <v>40</v>
      </c>
      <c r="H21" s="36">
        <v>0</v>
      </c>
      <c r="I21" s="36">
        <v>40</v>
      </c>
      <c r="J21" s="36">
        <v>200</v>
      </c>
      <c r="K21" s="36">
        <v>8</v>
      </c>
    </row>
    <row r="22" spans="1:11" ht="15.75">
      <c r="A22" s="24">
        <v>3.3</v>
      </c>
      <c r="B22" s="26" t="s">
        <v>667</v>
      </c>
      <c r="C22" s="2" t="str">
        <f t="shared" si="2"/>
        <v>0912-7LEK-C3,3-P</v>
      </c>
      <c r="D22" s="35">
        <v>4</v>
      </c>
      <c r="E22" s="36">
        <v>45</v>
      </c>
      <c r="F22" s="36">
        <v>15</v>
      </c>
      <c r="G22" s="36">
        <v>15</v>
      </c>
      <c r="H22" s="36">
        <v>0</v>
      </c>
      <c r="I22" s="36">
        <v>15</v>
      </c>
      <c r="J22" s="36">
        <v>75</v>
      </c>
      <c r="K22" s="36">
        <v>3</v>
      </c>
    </row>
    <row r="23" spans="1:11" ht="15.75">
      <c r="A23" s="24">
        <v>3.4</v>
      </c>
      <c r="B23" s="26" t="s">
        <v>296</v>
      </c>
      <c r="C23" s="2" t="str">
        <f t="shared" si="2"/>
        <v>0912-7LEK-C3,4-I</v>
      </c>
      <c r="D23" s="35" t="s">
        <v>218</v>
      </c>
      <c r="E23" s="36">
        <v>45</v>
      </c>
      <c r="F23" s="36">
        <v>15</v>
      </c>
      <c r="G23" s="36">
        <v>10</v>
      </c>
      <c r="H23" s="36">
        <v>0</v>
      </c>
      <c r="I23" s="36">
        <v>20</v>
      </c>
      <c r="J23" s="36">
        <v>75</v>
      </c>
      <c r="K23" s="36">
        <v>3</v>
      </c>
    </row>
    <row r="24" spans="1:11" ht="15.75">
      <c r="A24" s="24">
        <v>3.5</v>
      </c>
      <c r="B24" s="26" t="s">
        <v>291</v>
      </c>
      <c r="C24" s="2" t="str">
        <f t="shared" si="2"/>
        <v>0912-7LEK-C3,5-P</v>
      </c>
      <c r="D24" s="35" t="s">
        <v>662</v>
      </c>
      <c r="E24" s="36">
        <v>135</v>
      </c>
      <c r="F24" s="36">
        <v>45</v>
      </c>
      <c r="G24" s="36">
        <v>90</v>
      </c>
      <c r="H24" s="36">
        <v>0</v>
      </c>
      <c r="I24" s="36">
        <v>0</v>
      </c>
      <c r="J24" s="36">
        <v>275</v>
      </c>
      <c r="K24" s="36">
        <v>11</v>
      </c>
    </row>
    <row r="25" spans="1:11" ht="15.75">
      <c r="A25" s="24">
        <v>3.6</v>
      </c>
      <c r="B25" s="26" t="s">
        <v>668</v>
      </c>
      <c r="C25" s="2" t="str">
        <f t="shared" si="2"/>
        <v>0912-7LEK-C3,6-F</v>
      </c>
      <c r="D25" s="35" t="s">
        <v>662</v>
      </c>
      <c r="E25" s="36">
        <v>130</v>
      </c>
      <c r="F25" s="36">
        <v>50</v>
      </c>
      <c r="G25" s="36">
        <v>80</v>
      </c>
      <c r="H25" s="36">
        <v>0</v>
      </c>
      <c r="I25" s="36">
        <v>0</v>
      </c>
      <c r="J25" s="36">
        <v>250</v>
      </c>
      <c r="K25" s="36">
        <v>10</v>
      </c>
    </row>
    <row r="26" spans="1:11">
      <c r="A26" s="655" t="s">
        <v>41</v>
      </c>
      <c r="B26" s="656"/>
      <c r="C26" s="656"/>
      <c r="D26" s="657"/>
      <c r="E26" s="47">
        <f>SUM(E20:E25)</f>
        <v>500</v>
      </c>
      <c r="F26" s="47">
        <f t="shared" ref="F26:K26" si="3">SUM(F20:F25)</f>
        <v>160</v>
      </c>
      <c r="G26" s="47">
        <f t="shared" si="3"/>
        <v>265</v>
      </c>
      <c r="H26" s="47">
        <f t="shared" si="3"/>
        <v>0</v>
      </c>
      <c r="I26" s="47">
        <f t="shared" si="3"/>
        <v>75</v>
      </c>
      <c r="J26" s="47">
        <f t="shared" si="3"/>
        <v>975</v>
      </c>
      <c r="K26" s="47">
        <f t="shared" si="3"/>
        <v>39</v>
      </c>
    </row>
    <row r="27" spans="1:11">
      <c r="A27" s="648" t="s">
        <v>669</v>
      </c>
      <c r="B27" s="649"/>
      <c r="C27" s="649"/>
      <c r="D27" s="649"/>
      <c r="E27" s="649"/>
      <c r="F27" s="649"/>
      <c r="G27" s="649"/>
      <c r="H27" s="649"/>
      <c r="I27" s="649"/>
      <c r="J27" s="649"/>
      <c r="K27" s="650"/>
    </row>
    <row r="28" spans="1:11" ht="15.75">
      <c r="A28" s="473">
        <v>4.0999999999999996</v>
      </c>
      <c r="B28" s="48" t="s">
        <v>52</v>
      </c>
      <c r="C28" s="22" t="str">
        <f>"0912-7LEK-B"&amp;A28&amp;"-"&amp;UPPER(LEFT(B28,1))</f>
        <v>0912-7LEK-B4,1-S</v>
      </c>
      <c r="D28" s="49">
        <v>2</v>
      </c>
      <c r="E28" s="50">
        <v>15</v>
      </c>
      <c r="F28" s="50">
        <v>15</v>
      </c>
      <c r="G28" s="50">
        <v>0</v>
      </c>
      <c r="H28" s="50">
        <v>0</v>
      </c>
      <c r="I28" s="50">
        <v>0</v>
      </c>
      <c r="J28" s="50">
        <v>25</v>
      </c>
      <c r="K28" s="50">
        <v>1</v>
      </c>
    </row>
    <row r="29" spans="1:11" ht="15.75">
      <c r="A29" s="24">
        <v>4.2</v>
      </c>
      <c r="B29" s="26" t="s">
        <v>55</v>
      </c>
      <c r="C29" s="2" t="str">
        <f>"0912-7LEK-B"&amp;A29&amp;"-"&amp;UPPER(LEFT(B29,1))</f>
        <v>0912-7LEK-B4,2-P</v>
      </c>
      <c r="D29" s="35">
        <v>2</v>
      </c>
      <c r="E29" s="36">
        <v>15</v>
      </c>
      <c r="F29" s="36">
        <v>15</v>
      </c>
      <c r="G29" s="36">
        <v>0</v>
      </c>
      <c r="H29" s="36">
        <v>0</v>
      </c>
      <c r="I29" s="36">
        <v>0</v>
      </c>
      <c r="J29" s="36">
        <v>25</v>
      </c>
      <c r="K29" s="36">
        <v>1</v>
      </c>
    </row>
    <row r="30" spans="1:11" ht="15.75">
      <c r="A30" s="1">
        <v>4.3</v>
      </c>
      <c r="B30" s="26" t="s">
        <v>670</v>
      </c>
      <c r="C30" s="2" t="str">
        <f>"0912-7LEK-B"&amp;A30&amp;"-"&amp;UPPER(LEFT(B30,1))</f>
        <v>0912-7LEK-B4,3-E</v>
      </c>
      <c r="D30" s="35">
        <v>1</v>
      </c>
      <c r="E30" s="36">
        <v>15</v>
      </c>
      <c r="F30" s="36">
        <v>15</v>
      </c>
      <c r="G30" s="36">
        <v>0</v>
      </c>
      <c r="H30" s="36">
        <v>0</v>
      </c>
      <c r="I30" s="36">
        <v>0</v>
      </c>
      <c r="J30" s="36">
        <v>25</v>
      </c>
      <c r="K30" s="36">
        <v>1</v>
      </c>
    </row>
    <row r="31" spans="1:11" ht="15.75">
      <c r="A31" s="24">
        <v>4.4000000000000004</v>
      </c>
      <c r="B31" s="26" t="s">
        <v>671</v>
      </c>
      <c r="C31" s="2" t="str">
        <f>"0912-7LEK-B"&amp;A31&amp;"-"&amp;UPPER(LEFT(B31,1))</f>
        <v>0912-7LEK-B4,4-E</v>
      </c>
      <c r="D31" s="35">
        <v>1</v>
      </c>
      <c r="E31" s="36">
        <v>15</v>
      </c>
      <c r="F31" s="36">
        <v>15</v>
      </c>
      <c r="G31" s="36">
        <v>0</v>
      </c>
      <c r="H31" s="36">
        <v>0</v>
      </c>
      <c r="I31" s="36">
        <v>0</v>
      </c>
      <c r="J31" s="36">
        <v>25</v>
      </c>
      <c r="K31" s="36">
        <v>1</v>
      </c>
    </row>
    <row r="32" spans="1:11" ht="15.75">
      <c r="A32" s="473">
        <v>4.5</v>
      </c>
      <c r="B32" s="26" t="s">
        <v>58</v>
      </c>
      <c r="C32" s="2" t="str">
        <f>"0912-7LEK-B"&amp;A32&amp;"-"&amp;UPPER(LEFT(B32,1))</f>
        <v>0912-7LEK-B4,5-H</v>
      </c>
      <c r="D32" s="35" t="s">
        <v>672</v>
      </c>
      <c r="E32" s="36">
        <v>30</v>
      </c>
      <c r="F32" s="36">
        <v>30</v>
      </c>
      <c r="G32" s="36">
        <v>0</v>
      </c>
      <c r="H32" s="36">
        <v>0</v>
      </c>
      <c r="I32" s="36">
        <v>0</v>
      </c>
      <c r="J32" s="36">
        <v>0</v>
      </c>
      <c r="K32" s="36">
        <v>1</v>
      </c>
    </row>
    <row r="33" spans="1:11">
      <c r="A33" s="655" t="s">
        <v>41</v>
      </c>
      <c r="B33" s="656"/>
      <c r="C33" s="656"/>
      <c r="D33" s="657"/>
      <c r="E33" s="47">
        <f t="shared" ref="E33:K33" si="4">SUM(E28:E32)</f>
        <v>90</v>
      </c>
      <c r="F33" s="47">
        <f t="shared" si="4"/>
        <v>90</v>
      </c>
      <c r="G33" s="47">
        <f t="shared" si="4"/>
        <v>0</v>
      </c>
      <c r="H33" s="47">
        <f t="shared" si="4"/>
        <v>0</v>
      </c>
      <c r="I33" s="47">
        <f t="shared" si="4"/>
        <v>0</v>
      </c>
      <c r="J33" s="47">
        <f t="shared" si="4"/>
        <v>100</v>
      </c>
      <c r="K33" s="47">
        <f t="shared" si="4"/>
        <v>5</v>
      </c>
    </row>
    <row r="34" spans="1:11">
      <c r="A34" s="648" t="s">
        <v>673</v>
      </c>
      <c r="B34" s="649"/>
      <c r="C34" s="649"/>
      <c r="D34" s="649"/>
      <c r="E34" s="649"/>
      <c r="F34" s="649"/>
      <c r="G34" s="649"/>
      <c r="H34" s="649"/>
      <c r="I34" s="649"/>
      <c r="J34" s="649"/>
      <c r="K34" s="650"/>
    </row>
    <row r="35" spans="1:11" ht="15.75">
      <c r="A35" s="473">
        <v>5.0999999999999996</v>
      </c>
      <c r="B35" s="48" t="s">
        <v>307</v>
      </c>
      <c r="C35" s="22" t="str">
        <f>"0912-7LEK-C"&amp;A35&amp;"-"&amp;UPPER(LEFT(B35,1))</f>
        <v>0912-7LEK-C5,1-P</v>
      </c>
      <c r="D35" s="49" t="s">
        <v>674</v>
      </c>
      <c r="E35" s="50">
        <v>240</v>
      </c>
      <c r="F35" s="50">
        <v>60</v>
      </c>
      <c r="G35" s="50">
        <v>70</v>
      </c>
      <c r="H35" s="50">
        <v>110</v>
      </c>
      <c r="I35" s="50">
        <v>0</v>
      </c>
      <c r="J35" s="50">
        <v>375</v>
      </c>
      <c r="K35" s="50">
        <v>15</v>
      </c>
    </row>
    <row r="36" spans="1:11" ht="15.75">
      <c r="A36" s="1">
        <v>5.2</v>
      </c>
      <c r="B36" s="26" t="s">
        <v>310</v>
      </c>
      <c r="C36" s="2" t="str">
        <f>"0912-7LEK-C"&amp;A36&amp;"-"&amp;UPPER(LEFT(B36,1))&amp;"W"</f>
        <v>0912-7LEK-C5,2-CW</v>
      </c>
      <c r="D36" s="35" t="s">
        <v>674</v>
      </c>
      <c r="E36" s="36">
        <v>210</v>
      </c>
      <c r="F36" s="36">
        <v>60</v>
      </c>
      <c r="G36" s="36">
        <v>60</v>
      </c>
      <c r="H36" s="36">
        <v>90</v>
      </c>
      <c r="I36" s="36">
        <v>0</v>
      </c>
      <c r="J36" s="36">
        <v>300</v>
      </c>
      <c r="K36" s="36">
        <v>12</v>
      </c>
    </row>
    <row r="37" spans="1:11" ht="15.75">
      <c r="A37" s="1">
        <v>5.3</v>
      </c>
      <c r="B37" s="26" t="s">
        <v>487</v>
      </c>
      <c r="C37" s="2" t="str">
        <f t="shared" ref="C37:C44" si="5">"0912-7LEK-C"&amp;A37&amp;"-"&amp;UPPER(LEFT(B37,1))</f>
        <v>0912-7LEK-C5,3-G</v>
      </c>
      <c r="D37" s="35">
        <v>10</v>
      </c>
      <c r="E37" s="36">
        <v>55</v>
      </c>
      <c r="F37" s="36">
        <v>15</v>
      </c>
      <c r="G37" s="36">
        <v>40</v>
      </c>
      <c r="H37" s="36">
        <v>0</v>
      </c>
      <c r="I37" s="36">
        <v>0</v>
      </c>
      <c r="J37" s="36">
        <v>75</v>
      </c>
      <c r="K37" s="36">
        <v>3</v>
      </c>
    </row>
    <row r="38" spans="1:11" ht="15.75">
      <c r="A38" s="1">
        <v>5.4</v>
      </c>
      <c r="B38" s="26" t="s">
        <v>396</v>
      </c>
      <c r="C38" s="2" t="str">
        <f t="shared" si="5"/>
        <v>0912-7LEK-C5,4-N</v>
      </c>
      <c r="D38" s="35">
        <v>7</v>
      </c>
      <c r="E38" s="36">
        <v>60</v>
      </c>
      <c r="F38" s="36">
        <v>15</v>
      </c>
      <c r="G38" s="36">
        <v>15</v>
      </c>
      <c r="H38" s="36">
        <v>30</v>
      </c>
      <c r="I38" s="36">
        <v>0</v>
      </c>
      <c r="J38" s="36">
        <v>100</v>
      </c>
      <c r="K38" s="36">
        <v>4</v>
      </c>
    </row>
    <row r="39" spans="1:11" ht="15.75">
      <c r="A39" s="1">
        <v>5.5</v>
      </c>
      <c r="B39" s="26" t="s">
        <v>399</v>
      </c>
      <c r="C39" s="2" t="str">
        <f t="shared" si="5"/>
        <v>0912-7LEK-C5,5-P</v>
      </c>
      <c r="D39" s="35">
        <v>8</v>
      </c>
      <c r="E39" s="36">
        <v>60</v>
      </c>
      <c r="F39" s="36">
        <v>15</v>
      </c>
      <c r="G39" s="36">
        <v>15</v>
      </c>
      <c r="H39" s="36">
        <v>30</v>
      </c>
      <c r="I39" s="36">
        <v>0</v>
      </c>
      <c r="J39" s="36">
        <v>100</v>
      </c>
      <c r="K39" s="36">
        <v>4</v>
      </c>
    </row>
    <row r="40" spans="1:11" ht="15.75">
      <c r="A40" s="1">
        <v>5.6</v>
      </c>
      <c r="B40" s="26" t="s">
        <v>402</v>
      </c>
      <c r="C40" s="2" t="str">
        <f t="shared" si="5"/>
        <v>0912-7LEK-C5,6-O</v>
      </c>
      <c r="D40" s="35">
        <v>7</v>
      </c>
      <c r="E40" s="36">
        <v>55</v>
      </c>
      <c r="F40" s="36">
        <v>15</v>
      </c>
      <c r="G40" s="36">
        <v>15</v>
      </c>
      <c r="H40" s="36">
        <v>25</v>
      </c>
      <c r="I40" s="36">
        <v>0</v>
      </c>
      <c r="J40" s="36">
        <v>100</v>
      </c>
      <c r="K40" s="36">
        <v>4</v>
      </c>
    </row>
    <row r="41" spans="1:11" ht="15.75">
      <c r="A41" s="1">
        <v>5.7</v>
      </c>
      <c r="B41" s="26" t="s">
        <v>489</v>
      </c>
      <c r="C41" s="2" t="str">
        <f>"0912-7LEK-C"&amp;A41&amp;"-"&amp;UPPER(LEFT(B41,1))&amp;"R"</f>
        <v>0912-7LEK-C5,7-MR</v>
      </c>
      <c r="D41" s="35">
        <v>9</v>
      </c>
      <c r="E41" s="36">
        <v>55</v>
      </c>
      <c r="F41" s="36">
        <v>15</v>
      </c>
      <c r="G41" s="36">
        <v>40</v>
      </c>
      <c r="H41" s="36">
        <v>0</v>
      </c>
      <c r="I41" s="36">
        <v>0</v>
      </c>
      <c r="J41" s="36">
        <v>100</v>
      </c>
      <c r="K41" s="36">
        <v>4</v>
      </c>
    </row>
    <row r="42" spans="1:11" ht="15.75">
      <c r="A42" s="1">
        <v>5.8</v>
      </c>
      <c r="B42" s="26" t="s">
        <v>317</v>
      </c>
      <c r="C42" s="2" t="str">
        <f>"0912-7LEK-C"&amp;A42&amp;"-"&amp;UPPER(LEFT(B42,1))&amp;"iW"</f>
        <v>0912-7LEK-C5,8-DiW</v>
      </c>
      <c r="D42" s="35">
        <v>6</v>
      </c>
      <c r="E42" s="36">
        <v>55</v>
      </c>
      <c r="F42" s="36">
        <v>15</v>
      </c>
      <c r="G42" s="36">
        <v>15</v>
      </c>
      <c r="H42" s="36">
        <v>25</v>
      </c>
      <c r="I42" s="36">
        <v>0</v>
      </c>
      <c r="J42" s="36">
        <v>75</v>
      </c>
      <c r="K42" s="36">
        <v>3</v>
      </c>
    </row>
    <row r="43" spans="1:11" ht="15.75">
      <c r="A43" s="1">
        <v>5.9</v>
      </c>
      <c r="B43" s="26" t="s">
        <v>405</v>
      </c>
      <c r="C43" s="2" t="str">
        <f>"0912-7LEK-C"&amp;A43&amp;"-"&amp;UPPER(LEFT(B43,1))&amp;"Z"</f>
        <v>0912-7LEK-C5,9-CZ</v>
      </c>
      <c r="D43" s="35" t="s">
        <v>192</v>
      </c>
      <c r="E43" s="36">
        <v>70</v>
      </c>
      <c r="F43" s="36">
        <v>15</v>
      </c>
      <c r="G43" s="36">
        <v>20</v>
      </c>
      <c r="H43" s="36">
        <v>35</v>
      </c>
      <c r="I43" s="36">
        <v>0</v>
      </c>
      <c r="J43" s="36">
        <v>100</v>
      </c>
      <c r="K43" s="36">
        <v>4</v>
      </c>
    </row>
    <row r="44" spans="1:11" ht="15.75">
      <c r="A44" s="28">
        <v>5.0999999999999996</v>
      </c>
      <c r="B44" s="26" t="s">
        <v>408</v>
      </c>
      <c r="C44" s="2" t="str">
        <f t="shared" si="5"/>
        <v>0912-7LEK-C5,1-R</v>
      </c>
      <c r="D44" s="35">
        <v>7</v>
      </c>
      <c r="E44" s="36">
        <v>50</v>
      </c>
      <c r="F44" s="36">
        <v>15</v>
      </c>
      <c r="G44" s="36">
        <v>15</v>
      </c>
      <c r="H44" s="36">
        <v>20</v>
      </c>
      <c r="I44" s="36">
        <v>0</v>
      </c>
      <c r="J44" s="36">
        <v>70</v>
      </c>
      <c r="K44" s="36">
        <v>3</v>
      </c>
    </row>
    <row r="45" spans="1:11" ht="15.75">
      <c r="A45" s="28">
        <v>5.1100000000000003</v>
      </c>
      <c r="B45" s="26" t="s">
        <v>320</v>
      </c>
      <c r="C45" s="2" t="str">
        <f>"0912-7LEK-C"&amp;A45&amp;"-"&amp;UPPER(LEFT(B45,1))&amp;"L"</f>
        <v>0912-7LEK-C5,11-DL</v>
      </c>
      <c r="D45" s="35" t="s">
        <v>315</v>
      </c>
      <c r="E45" s="36">
        <v>55</v>
      </c>
      <c r="F45" s="36">
        <v>15</v>
      </c>
      <c r="G45" s="36">
        <v>40</v>
      </c>
      <c r="H45" s="36">
        <v>0</v>
      </c>
      <c r="I45" s="36">
        <v>0</v>
      </c>
      <c r="J45" s="36">
        <v>100</v>
      </c>
      <c r="K45" s="36">
        <v>4</v>
      </c>
    </row>
    <row r="46" spans="1:11" ht="15.75">
      <c r="A46" s="28">
        <v>5.12</v>
      </c>
      <c r="B46" s="26" t="s">
        <v>411</v>
      </c>
      <c r="C46" s="2" t="str">
        <f>"0912-7LEK-C"&amp;A46&amp;"-"&amp;UPPER(LEFT(B46,1))&amp;"K"</f>
        <v>0912-7LEK-C5,12-FK</v>
      </c>
      <c r="D46" s="35" t="s">
        <v>193</v>
      </c>
      <c r="E46" s="36">
        <v>45</v>
      </c>
      <c r="F46" s="36">
        <v>20</v>
      </c>
      <c r="G46" s="36">
        <v>10</v>
      </c>
      <c r="H46" s="36">
        <v>15</v>
      </c>
      <c r="I46" s="36">
        <v>0</v>
      </c>
      <c r="J46" s="36">
        <v>65</v>
      </c>
      <c r="K46" s="36">
        <v>3</v>
      </c>
    </row>
    <row r="47" spans="1:11">
      <c r="A47" s="655" t="s">
        <v>41</v>
      </c>
      <c r="B47" s="656"/>
      <c r="C47" s="656"/>
      <c r="D47" s="657"/>
      <c r="E47" s="47">
        <f>SUM(E35:E46)</f>
        <v>1010</v>
      </c>
      <c r="F47" s="47">
        <f t="shared" ref="F47:K47" si="6">SUM(F35:F46)</f>
        <v>275</v>
      </c>
      <c r="G47" s="47">
        <f t="shared" si="6"/>
        <v>355</v>
      </c>
      <c r="H47" s="47">
        <f t="shared" si="6"/>
        <v>380</v>
      </c>
      <c r="I47" s="47">
        <f t="shared" si="6"/>
        <v>0</v>
      </c>
      <c r="J47" s="47">
        <f t="shared" si="6"/>
        <v>1560</v>
      </c>
      <c r="K47" s="47">
        <f t="shared" si="6"/>
        <v>63</v>
      </c>
    </row>
    <row r="48" spans="1:11">
      <c r="A48" s="648" t="s">
        <v>675</v>
      </c>
      <c r="B48" s="649"/>
      <c r="C48" s="649"/>
      <c r="D48" s="649"/>
      <c r="E48" s="649"/>
      <c r="F48" s="649"/>
      <c r="G48" s="649"/>
      <c r="H48" s="649"/>
      <c r="I48" s="649"/>
      <c r="J48" s="649"/>
      <c r="K48" s="650"/>
    </row>
    <row r="49" spans="1:11" ht="15.75">
      <c r="A49" s="473">
        <v>6.1</v>
      </c>
      <c r="B49" s="48" t="s">
        <v>414</v>
      </c>
      <c r="C49" s="107" t="str">
        <f>"0912-7LEK-C"&amp;A49&amp;"-"&amp;UPPER(LEFT(B49,1))&amp;"iIT"</f>
        <v>0912-7LEK-C6,1-AiIT</v>
      </c>
      <c r="D49" s="108" t="s">
        <v>676</v>
      </c>
      <c r="E49" s="109">
        <v>95</v>
      </c>
      <c r="F49" s="109">
        <v>30</v>
      </c>
      <c r="G49" s="109">
        <v>30</v>
      </c>
      <c r="H49" s="109">
        <v>35</v>
      </c>
      <c r="I49" s="109">
        <v>0</v>
      </c>
      <c r="J49" s="109">
        <v>125</v>
      </c>
      <c r="K49" s="109">
        <v>5</v>
      </c>
    </row>
    <row r="50" spans="1:11" ht="15.75">
      <c r="A50" s="1">
        <v>6.2</v>
      </c>
      <c r="B50" s="26" t="s">
        <v>323</v>
      </c>
      <c r="C50" s="22" t="str">
        <f>"0912-7LEK-C"&amp;A50&amp;"-"&amp;UPPER(LEFT(B50,1))&amp;""</f>
        <v>0912-7LEK-C6,2-C</v>
      </c>
      <c r="D50" s="35" t="s">
        <v>677</v>
      </c>
      <c r="E50" s="36">
        <v>255</v>
      </c>
      <c r="F50" s="36">
        <v>90</v>
      </c>
      <c r="G50" s="36">
        <v>90</v>
      </c>
      <c r="H50" s="36">
        <v>75</v>
      </c>
      <c r="I50" s="36">
        <v>0</v>
      </c>
      <c r="J50" s="36">
        <v>375</v>
      </c>
      <c r="K50" s="36">
        <v>15</v>
      </c>
    </row>
    <row r="51" spans="1:11" ht="15.75">
      <c r="A51" s="1">
        <v>6.3</v>
      </c>
      <c r="B51" s="26" t="s">
        <v>492</v>
      </c>
      <c r="C51" s="22" t="str">
        <f>"0912-7LEK-C"&amp;A51&amp;"-"&amp;UPPER(LEFT(B51,1))&amp;"D"</f>
        <v>0912-7LEK-C6,3-CD</v>
      </c>
      <c r="D51" s="35">
        <v>9</v>
      </c>
      <c r="E51" s="36">
        <v>55</v>
      </c>
      <c r="F51" s="36">
        <v>15</v>
      </c>
      <c r="G51" s="36">
        <v>15</v>
      </c>
      <c r="H51" s="36">
        <v>25</v>
      </c>
      <c r="I51" s="36">
        <v>0</v>
      </c>
      <c r="J51" s="36">
        <v>75</v>
      </c>
      <c r="K51" s="36">
        <v>3</v>
      </c>
    </row>
    <row r="52" spans="1:11" ht="15.75">
      <c r="A52" s="1">
        <v>6.4</v>
      </c>
      <c r="B52" s="26" t="s">
        <v>495</v>
      </c>
      <c r="C52" s="22" t="str">
        <f>"0912-7LEK-C"&amp;A52&amp;"-"&amp;UPPER(LEFT(B52,1))&amp;"iT"</f>
        <v>0912-7LEK-C6,4-OiT</v>
      </c>
      <c r="D52" s="35">
        <v>10</v>
      </c>
      <c r="E52" s="36">
        <v>55</v>
      </c>
      <c r="F52" s="36">
        <v>15</v>
      </c>
      <c r="G52" s="36">
        <v>15</v>
      </c>
      <c r="H52" s="36">
        <v>25</v>
      </c>
      <c r="I52" s="36">
        <v>0</v>
      </c>
      <c r="J52" s="36">
        <v>75</v>
      </c>
      <c r="K52" s="36">
        <v>3</v>
      </c>
    </row>
    <row r="53" spans="1:11" ht="15.75">
      <c r="A53" s="1">
        <v>6.5</v>
      </c>
      <c r="B53" s="26" t="s">
        <v>498</v>
      </c>
      <c r="C53" s="22" t="str">
        <f>"0912-7LEK-C"&amp;A53&amp;"-"&amp;UPPER(LEFT(B53,1))&amp;"O"</f>
        <v>0912-7LEK-C6,5-CO</v>
      </c>
      <c r="D53" s="35">
        <v>10</v>
      </c>
      <c r="E53" s="36">
        <v>45</v>
      </c>
      <c r="F53" s="36">
        <v>15</v>
      </c>
      <c r="G53" s="36">
        <v>10</v>
      </c>
      <c r="H53" s="36">
        <v>20</v>
      </c>
      <c r="I53" s="36">
        <v>0</v>
      </c>
      <c r="J53" s="36">
        <v>50</v>
      </c>
      <c r="K53" s="36">
        <v>2</v>
      </c>
    </row>
    <row r="54" spans="1:11" ht="15.75">
      <c r="A54" s="1">
        <v>6.6</v>
      </c>
      <c r="B54" s="29" t="s">
        <v>501</v>
      </c>
      <c r="C54" s="22" t="str">
        <f>"0912-7LEK-C"&amp;A54&amp;"-"&amp;UPPER(LEFT(B54,1))&amp;""</f>
        <v>0912-7LEK-C6,6-U</v>
      </c>
      <c r="D54" s="35">
        <v>10</v>
      </c>
      <c r="E54" s="36">
        <v>45</v>
      </c>
      <c r="F54" s="36">
        <v>15</v>
      </c>
      <c r="G54" s="36">
        <v>15</v>
      </c>
      <c r="H54" s="36">
        <v>15</v>
      </c>
      <c r="I54" s="36">
        <v>0</v>
      </c>
      <c r="J54" s="36">
        <v>75</v>
      </c>
      <c r="K54" s="36">
        <v>3</v>
      </c>
    </row>
    <row r="55" spans="1:11" ht="15.75">
      <c r="A55" s="1">
        <v>6.7</v>
      </c>
      <c r="B55" s="29" t="s">
        <v>504</v>
      </c>
      <c r="C55" s="22" t="str">
        <f>"0912-7LEK-C"&amp;A55&amp;"-"&amp;UPPER(LEFT(B55,1))&amp;""</f>
        <v>0912-7LEK-C6,7-O</v>
      </c>
      <c r="D55" s="35">
        <v>9</v>
      </c>
      <c r="E55" s="36">
        <v>45</v>
      </c>
      <c r="F55" s="36">
        <v>15</v>
      </c>
      <c r="G55" s="36">
        <v>30</v>
      </c>
      <c r="H55" s="36">
        <v>0</v>
      </c>
      <c r="I55" s="36">
        <v>0</v>
      </c>
      <c r="J55" s="36">
        <v>75</v>
      </c>
      <c r="K55" s="36">
        <v>3</v>
      </c>
    </row>
    <row r="56" spans="1:11" ht="18.75" customHeight="1">
      <c r="A56" s="1">
        <v>6.8</v>
      </c>
      <c r="B56" s="29" t="s">
        <v>507</v>
      </c>
      <c r="C56" s="22" t="str">
        <f>"0912-7LEK-C"&amp;A56&amp;"-"&amp;UPPER(LEFT(B56,1))&amp;"R"</f>
        <v>0912-7LEK-C6,8-MR</v>
      </c>
      <c r="D56" s="35">
        <v>10</v>
      </c>
      <c r="E56" s="36">
        <v>40</v>
      </c>
      <c r="F56" s="36">
        <v>15</v>
      </c>
      <c r="G56" s="36">
        <v>10</v>
      </c>
      <c r="H56" s="36">
        <v>15</v>
      </c>
      <c r="I56" s="36">
        <v>0</v>
      </c>
      <c r="J56" s="36">
        <v>50</v>
      </c>
      <c r="K56" s="36">
        <v>2</v>
      </c>
    </row>
    <row r="57" spans="1:11" ht="15.75">
      <c r="A57" s="1">
        <v>6.9</v>
      </c>
      <c r="B57" s="29" t="s">
        <v>509</v>
      </c>
      <c r="C57" s="22" t="str">
        <f>"0912-7LEK-C"&amp;A57&amp;"-"&amp;UPPER(LEFT(B57,1))&amp;"iP"</f>
        <v>0912-7LEK-C6,9-GiP</v>
      </c>
      <c r="D57" s="35" t="s">
        <v>678</v>
      </c>
      <c r="E57" s="36">
        <v>110</v>
      </c>
      <c r="F57" s="36">
        <v>30</v>
      </c>
      <c r="G57" s="36">
        <v>55</v>
      </c>
      <c r="H57" s="36">
        <v>25</v>
      </c>
      <c r="I57" s="36">
        <v>0</v>
      </c>
      <c r="J57" s="36">
        <v>150</v>
      </c>
      <c r="K57" s="36">
        <v>6</v>
      </c>
    </row>
    <row r="58" spans="1:11" ht="15.75">
      <c r="A58" s="28">
        <v>6.1</v>
      </c>
      <c r="B58" s="29" t="s">
        <v>513</v>
      </c>
      <c r="C58" s="22" t="str">
        <f>"0912-7LEK-C"&amp;A58&amp;"-"&amp;UPPER(LEFT(B58,1))&amp;""</f>
        <v>0912-7LEK-C6,1-O</v>
      </c>
      <c r="D58" s="35">
        <v>10</v>
      </c>
      <c r="E58" s="36">
        <v>40</v>
      </c>
      <c r="F58" s="36">
        <v>15</v>
      </c>
      <c r="G58" s="36">
        <v>10</v>
      </c>
      <c r="H58" s="36">
        <v>15</v>
      </c>
      <c r="I58" s="36">
        <v>0</v>
      </c>
      <c r="J58" s="36">
        <v>50</v>
      </c>
      <c r="K58" s="36">
        <v>2</v>
      </c>
    </row>
    <row r="59" spans="1:11" ht="15.75">
      <c r="A59" s="28">
        <v>6.11</v>
      </c>
      <c r="B59" s="29" t="s">
        <v>515</v>
      </c>
      <c r="C59" s="22" t="str">
        <f>"0912-7LEK-C"&amp;A59&amp;"-"&amp;UPPER(LEFT(B59,1))&amp;""</f>
        <v>0912-7LEK-C6,11-N</v>
      </c>
      <c r="D59" s="35">
        <v>10</v>
      </c>
      <c r="E59" s="36">
        <v>45</v>
      </c>
      <c r="F59" s="36">
        <v>15</v>
      </c>
      <c r="G59" s="36">
        <v>15</v>
      </c>
      <c r="H59" s="36">
        <v>15</v>
      </c>
      <c r="I59" s="36">
        <v>0</v>
      </c>
      <c r="J59" s="36">
        <v>50</v>
      </c>
      <c r="K59" s="36">
        <v>2</v>
      </c>
    </row>
    <row r="60" spans="1:11" ht="15.75">
      <c r="A60" s="28">
        <v>6.12</v>
      </c>
      <c r="B60" s="29" t="s">
        <v>419</v>
      </c>
      <c r="C60" s="22" t="str">
        <f>"0912-7LEK-C"&amp;A60&amp;"-"&amp;UPPER(LEFT(B60,1))&amp;""</f>
        <v>0912-7LEK-C6,12-T</v>
      </c>
      <c r="D60" s="35" t="s">
        <v>194</v>
      </c>
      <c r="E60" s="36">
        <v>15</v>
      </c>
      <c r="F60" s="36">
        <v>15</v>
      </c>
      <c r="G60" s="36">
        <v>0</v>
      </c>
      <c r="H60" s="36">
        <v>0</v>
      </c>
      <c r="I60" s="36">
        <v>0</v>
      </c>
      <c r="J60" s="36">
        <v>25</v>
      </c>
      <c r="K60" s="36">
        <v>1</v>
      </c>
    </row>
    <row r="61" spans="1:11" ht="15.75">
      <c r="A61" s="28">
        <v>6.13</v>
      </c>
      <c r="B61" s="29" t="s">
        <v>422</v>
      </c>
      <c r="C61" s="22" t="str">
        <f>"0912-7LEK-C"&amp;A61&amp;"-"&amp;UPPER(LEFT(B61,1))&amp;"O"</f>
        <v>0912-7LEK-C6,13-DO</v>
      </c>
      <c r="D61" s="35">
        <v>8</v>
      </c>
      <c r="E61" s="36">
        <v>55</v>
      </c>
      <c r="F61" s="36">
        <v>15</v>
      </c>
      <c r="G61" s="36">
        <v>15</v>
      </c>
      <c r="H61" s="36">
        <v>25</v>
      </c>
      <c r="I61" s="36">
        <v>0</v>
      </c>
      <c r="J61" s="36">
        <v>75</v>
      </c>
      <c r="K61" s="36">
        <v>3</v>
      </c>
    </row>
    <row r="62" spans="1:11">
      <c r="A62" s="655" t="s">
        <v>41</v>
      </c>
      <c r="B62" s="656"/>
      <c r="C62" s="656"/>
      <c r="D62" s="657"/>
      <c r="E62" s="47">
        <f>SUM(E49:E61)</f>
        <v>900</v>
      </c>
      <c r="F62" s="47">
        <f t="shared" ref="F62:K62" si="7">SUM(F49:F61)</f>
        <v>300</v>
      </c>
      <c r="G62" s="47">
        <f t="shared" si="7"/>
        <v>310</v>
      </c>
      <c r="H62" s="47">
        <f t="shared" si="7"/>
        <v>290</v>
      </c>
      <c r="I62" s="47">
        <f t="shared" si="7"/>
        <v>0</v>
      </c>
      <c r="J62" s="47">
        <f t="shared" si="7"/>
        <v>1250</v>
      </c>
      <c r="K62" s="47">
        <f t="shared" si="7"/>
        <v>50</v>
      </c>
    </row>
    <row r="63" spans="1:11">
      <c r="A63" s="648" t="s">
        <v>679</v>
      </c>
      <c r="B63" s="649"/>
      <c r="C63" s="649"/>
      <c r="D63" s="649"/>
      <c r="E63" s="649"/>
      <c r="F63" s="649"/>
      <c r="G63" s="649"/>
      <c r="H63" s="649"/>
      <c r="I63" s="649"/>
      <c r="J63" s="649"/>
      <c r="K63" s="650"/>
    </row>
    <row r="64" spans="1:11" ht="15.75">
      <c r="A64" s="473">
        <v>7.1</v>
      </c>
      <c r="B64" s="51" t="s">
        <v>175</v>
      </c>
      <c r="C64" s="22" t="str">
        <f>"0912-7LEK-C"&amp;A64&amp;"-"&amp;UPPER(LEFT(B64,1))</f>
        <v>0912-7LEK-C7,1-H</v>
      </c>
      <c r="D64" s="49" t="s">
        <v>218</v>
      </c>
      <c r="E64" s="50">
        <v>15</v>
      </c>
      <c r="F64" s="50">
        <v>15</v>
      </c>
      <c r="G64" s="50">
        <v>0</v>
      </c>
      <c r="H64" s="50">
        <v>0</v>
      </c>
      <c r="I64" s="50">
        <v>0</v>
      </c>
      <c r="J64" s="50">
        <v>25</v>
      </c>
      <c r="K64" s="50">
        <v>1</v>
      </c>
    </row>
    <row r="65" spans="1:11" ht="15.75">
      <c r="A65" s="1">
        <v>7.2</v>
      </c>
      <c r="B65" s="29" t="s">
        <v>178</v>
      </c>
      <c r="C65" s="2" t="str">
        <f>"0912-7LEK-C"&amp;A65&amp;"-"&amp;UPPER(LEFT(B65,1))</f>
        <v>0912-7LEK-C7,2-E</v>
      </c>
      <c r="D65" s="35" t="s">
        <v>218</v>
      </c>
      <c r="E65" s="36">
        <v>15</v>
      </c>
      <c r="F65" s="36">
        <v>15</v>
      </c>
      <c r="G65" s="36">
        <v>0</v>
      </c>
      <c r="H65" s="36">
        <v>0</v>
      </c>
      <c r="I65" s="36">
        <v>0</v>
      </c>
      <c r="J65" s="36">
        <v>25</v>
      </c>
      <c r="K65" s="36">
        <v>1</v>
      </c>
    </row>
    <row r="66" spans="1:11" ht="15.75">
      <c r="A66" s="1">
        <v>7.3</v>
      </c>
      <c r="B66" s="29" t="s">
        <v>181</v>
      </c>
      <c r="C66" s="2" t="str">
        <f>"0912-7LEK-C"&amp;A66&amp;"-"&amp;UPPER(LEFT(B66,1))</f>
        <v>0912-7LEK-C7,3-Z</v>
      </c>
      <c r="D66" s="35" t="s">
        <v>234</v>
      </c>
      <c r="E66" s="36">
        <v>15</v>
      </c>
      <c r="F66" s="36">
        <v>15</v>
      </c>
      <c r="G66" s="36">
        <v>0</v>
      </c>
      <c r="H66" s="36">
        <v>0</v>
      </c>
      <c r="I66" s="36">
        <v>0</v>
      </c>
      <c r="J66" s="36">
        <v>25</v>
      </c>
      <c r="K66" s="36">
        <v>1</v>
      </c>
    </row>
    <row r="67" spans="1:11" ht="15.75">
      <c r="A67" s="1">
        <v>7.4</v>
      </c>
      <c r="B67" s="29" t="s">
        <v>519</v>
      </c>
      <c r="C67" s="2" t="str">
        <f>"0912-7LEK-C"&amp;A67&amp;"-"&amp;UPPER(LEFT(B67,1))</f>
        <v>0912-7LEK-C7,4-P</v>
      </c>
      <c r="D67" s="35" t="s">
        <v>194</v>
      </c>
      <c r="E67" s="36">
        <v>15</v>
      </c>
      <c r="F67" s="36">
        <v>15</v>
      </c>
      <c r="G67" s="36">
        <v>0</v>
      </c>
      <c r="H67" s="36">
        <v>0</v>
      </c>
      <c r="I67" s="36">
        <v>0</v>
      </c>
      <c r="J67" s="36">
        <v>25</v>
      </c>
      <c r="K67" s="36">
        <v>1</v>
      </c>
    </row>
    <row r="68" spans="1:11" ht="15.75">
      <c r="A68" s="1">
        <v>7.5</v>
      </c>
      <c r="B68" s="29" t="s">
        <v>520</v>
      </c>
      <c r="C68" s="2" t="str">
        <f>"0912-7LEK-C"&amp;A68&amp;"-"&amp;UPPER(LEFT(B68,1))</f>
        <v>0912-7LEK-C7,5-M</v>
      </c>
      <c r="D68" s="35">
        <v>10</v>
      </c>
      <c r="E68" s="36">
        <v>45</v>
      </c>
      <c r="F68" s="36">
        <v>10</v>
      </c>
      <c r="G68" s="36">
        <v>15</v>
      </c>
      <c r="H68" s="36">
        <v>20</v>
      </c>
      <c r="I68" s="36">
        <v>0</v>
      </c>
      <c r="J68" s="36">
        <v>55</v>
      </c>
      <c r="K68" s="36">
        <v>2</v>
      </c>
    </row>
    <row r="69" spans="1:11">
      <c r="A69" s="655" t="s">
        <v>41</v>
      </c>
      <c r="B69" s="656"/>
      <c r="C69" s="656"/>
      <c r="D69" s="657"/>
      <c r="E69" s="47">
        <f>SUM(E64:E68)</f>
        <v>105</v>
      </c>
      <c r="F69" s="47">
        <f t="shared" ref="F69:K69" si="8">SUM(F64:F68)</f>
        <v>70</v>
      </c>
      <c r="G69" s="47">
        <f t="shared" si="8"/>
        <v>15</v>
      </c>
      <c r="H69" s="47">
        <f t="shared" si="8"/>
        <v>20</v>
      </c>
      <c r="I69" s="47">
        <f t="shared" si="8"/>
        <v>0</v>
      </c>
      <c r="J69" s="47">
        <f t="shared" si="8"/>
        <v>155</v>
      </c>
      <c r="K69" s="47">
        <f t="shared" si="8"/>
        <v>6</v>
      </c>
    </row>
    <row r="70" spans="1:11">
      <c r="A70" s="648" t="s">
        <v>680</v>
      </c>
      <c r="B70" s="649"/>
      <c r="C70" s="649"/>
      <c r="D70" s="649"/>
      <c r="E70" s="649"/>
      <c r="F70" s="649"/>
      <c r="G70" s="649"/>
      <c r="H70" s="649"/>
      <c r="I70" s="649"/>
      <c r="J70" s="649"/>
      <c r="K70" s="650"/>
    </row>
    <row r="71" spans="1:11" ht="15.75">
      <c r="A71" s="473">
        <v>8.1</v>
      </c>
      <c r="B71" s="51" t="s">
        <v>310</v>
      </c>
      <c r="C71" s="22" t="str">
        <f>"0912-7LEK-C"&amp;A71&amp;"-"&amp;UPPER(LEFT(B71,1))</f>
        <v>0912-7LEK-C8,1-C</v>
      </c>
      <c r="D71" s="49" t="s">
        <v>196</v>
      </c>
      <c r="E71" s="50">
        <v>240</v>
      </c>
      <c r="F71" s="50">
        <v>0</v>
      </c>
      <c r="G71" s="50">
        <v>0</v>
      </c>
      <c r="H71" s="50">
        <v>240</v>
      </c>
      <c r="I71" s="50">
        <v>0</v>
      </c>
      <c r="J71" s="50">
        <v>400</v>
      </c>
      <c r="K71" s="50">
        <v>16</v>
      </c>
    </row>
    <row r="72" spans="1:11" ht="15.75">
      <c r="A72" s="1">
        <v>8.1999999999999993</v>
      </c>
      <c r="B72" s="29" t="s">
        <v>307</v>
      </c>
      <c r="C72" s="2" t="str">
        <f t="shared" ref="C72:C78" si="9">"0912-7LEK-C"&amp;A72&amp;"-"&amp;UPPER(LEFT(B72,1))</f>
        <v>0912-7LEK-C8,2-P</v>
      </c>
      <c r="D72" s="35" t="s">
        <v>196</v>
      </c>
      <c r="E72" s="36">
        <v>120</v>
      </c>
      <c r="F72" s="36">
        <v>0</v>
      </c>
      <c r="G72" s="36">
        <v>0</v>
      </c>
      <c r="H72" s="36">
        <v>120</v>
      </c>
      <c r="I72" s="36">
        <v>0</v>
      </c>
      <c r="J72" s="36">
        <v>200</v>
      </c>
      <c r="K72" s="36">
        <v>8</v>
      </c>
    </row>
    <row r="73" spans="1:11" ht="15.75">
      <c r="A73" s="1">
        <v>8.3000000000000007</v>
      </c>
      <c r="B73" s="29" t="s">
        <v>522</v>
      </c>
      <c r="C73" s="2" t="str">
        <f t="shared" si="9"/>
        <v>0912-7LEK-C8,3-C</v>
      </c>
      <c r="D73" s="35" t="s">
        <v>681</v>
      </c>
      <c r="E73" s="36">
        <v>120</v>
      </c>
      <c r="F73" s="36">
        <v>0</v>
      </c>
      <c r="G73" s="36">
        <v>0</v>
      </c>
      <c r="H73" s="36">
        <v>120</v>
      </c>
      <c r="I73" s="36">
        <v>0</v>
      </c>
      <c r="J73" s="36">
        <v>200</v>
      </c>
      <c r="K73" s="36">
        <v>8</v>
      </c>
    </row>
    <row r="74" spans="1:11" ht="15.75">
      <c r="A74" s="1">
        <v>8.4</v>
      </c>
      <c r="B74" s="29" t="s">
        <v>509</v>
      </c>
      <c r="C74" s="2" t="str">
        <f t="shared" si="9"/>
        <v>0912-7LEK-C8,4-G</v>
      </c>
      <c r="D74" s="35" t="s">
        <v>198</v>
      </c>
      <c r="E74" s="36">
        <v>60</v>
      </c>
      <c r="F74" s="36">
        <v>0</v>
      </c>
      <c r="G74" s="36">
        <v>0</v>
      </c>
      <c r="H74" s="36">
        <v>60</v>
      </c>
      <c r="I74" s="36">
        <v>0</v>
      </c>
      <c r="J74" s="36">
        <v>100</v>
      </c>
      <c r="K74" s="36">
        <v>4</v>
      </c>
    </row>
    <row r="75" spans="1:11" ht="15.75">
      <c r="A75" s="1">
        <v>8.5</v>
      </c>
      <c r="B75" s="29" t="s">
        <v>399</v>
      </c>
      <c r="C75" s="2" t="str">
        <f t="shared" si="9"/>
        <v>0912-7LEK-C8,5-P</v>
      </c>
      <c r="D75" s="35" t="s">
        <v>198</v>
      </c>
      <c r="E75" s="36">
        <v>60</v>
      </c>
      <c r="F75" s="36">
        <v>0</v>
      </c>
      <c r="G75" s="36">
        <v>0</v>
      </c>
      <c r="H75" s="36">
        <v>60</v>
      </c>
      <c r="I75" s="36">
        <v>0</v>
      </c>
      <c r="J75" s="36">
        <v>100</v>
      </c>
      <c r="K75" s="36">
        <v>4</v>
      </c>
    </row>
    <row r="76" spans="1:11" ht="15.75">
      <c r="A76" s="1">
        <v>8.6</v>
      </c>
      <c r="B76" s="29" t="s">
        <v>682</v>
      </c>
      <c r="C76" s="2" t="str">
        <f>"0912-7LEK-C"&amp;A76&amp;"-"&amp;UPPER(LEFT(B76,1))&amp;"R"</f>
        <v>0912-7LEK-C8,6-MR</v>
      </c>
      <c r="D76" s="35" t="s">
        <v>198</v>
      </c>
      <c r="E76" s="36">
        <v>60</v>
      </c>
      <c r="F76" s="36">
        <v>0</v>
      </c>
      <c r="G76" s="36">
        <v>0</v>
      </c>
      <c r="H76" s="36">
        <v>60</v>
      </c>
      <c r="I76" s="36">
        <v>0</v>
      </c>
      <c r="J76" s="36">
        <v>100</v>
      </c>
      <c r="K76" s="36">
        <v>4</v>
      </c>
    </row>
    <row r="77" spans="1:11" ht="15.75">
      <c r="A77" s="1">
        <v>8.6999999999999993</v>
      </c>
      <c r="B77" s="29" t="s">
        <v>489</v>
      </c>
      <c r="C77" s="2" t="str">
        <f t="shared" si="9"/>
        <v>0912-7LEK-C8,7-M</v>
      </c>
      <c r="D77" s="35" t="s">
        <v>198</v>
      </c>
      <c r="E77" s="36">
        <v>60</v>
      </c>
      <c r="F77" s="36">
        <v>0</v>
      </c>
      <c r="G77" s="36">
        <v>0</v>
      </c>
      <c r="H77" s="36">
        <v>60</v>
      </c>
      <c r="I77" s="36">
        <v>0</v>
      </c>
      <c r="J77" s="36">
        <v>100</v>
      </c>
      <c r="K77" s="36">
        <v>4</v>
      </c>
    </row>
    <row r="78" spans="1:11" ht="15.75">
      <c r="A78" s="1">
        <v>8.8000000000000007</v>
      </c>
      <c r="B78" s="29" t="s">
        <v>683</v>
      </c>
      <c r="C78" s="2" t="str">
        <f t="shared" si="9"/>
        <v>0912-7LEK-C8,8-S</v>
      </c>
      <c r="D78" s="35" t="s">
        <v>198</v>
      </c>
      <c r="E78" s="36">
        <v>180</v>
      </c>
      <c r="F78" s="36">
        <v>0</v>
      </c>
      <c r="G78" s="36">
        <v>0</v>
      </c>
      <c r="H78" s="36">
        <v>180</v>
      </c>
      <c r="I78" s="36">
        <v>0</v>
      </c>
      <c r="J78" s="36">
        <v>300</v>
      </c>
      <c r="K78" s="36">
        <v>12</v>
      </c>
    </row>
    <row r="79" spans="1:11">
      <c r="A79" s="655" t="s">
        <v>41</v>
      </c>
      <c r="B79" s="656"/>
      <c r="C79" s="656"/>
      <c r="D79" s="657"/>
      <c r="E79" s="47">
        <f>SUM(E71:E78)</f>
        <v>900</v>
      </c>
      <c r="F79" s="47">
        <f t="shared" ref="F79:K79" si="10">SUM(F71:F78)</f>
        <v>0</v>
      </c>
      <c r="G79" s="47">
        <f t="shared" si="10"/>
        <v>0</v>
      </c>
      <c r="H79" s="47">
        <f t="shared" si="10"/>
        <v>900</v>
      </c>
      <c r="I79" s="47">
        <f t="shared" si="10"/>
        <v>0</v>
      </c>
      <c r="J79" s="47">
        <f t="shared" si="10"/>
        <v>1500</v>
      </c>
      <c r="K79" s="47">
        <f t="shared" si="10"/>
        <v>60</v>
      </c>
    </row>
    <row r="80" spans="1:11">
      <c r="A80" s="648" t="s">
        <v>684</v>
      </c>
      <c r="B80" s="649"/>
      <c r="C80" s="649"/>
      <c r="D80" s="649"/>
      <c r="E80" s="649"/>
      <c r="F80" s="649"/>
      <c r="G80" s="649"/>
      <c r="H80" s="649"/>
      <c r="I80" s="649"/>
      <c r="J80" s="649"/>
      <c r="K80" s="650"/>
    </row>
    <row r="81" spans="1:11" ht="15.75">
      <c r="A81" s="473">
        <v>9.1</v>
      </c>
      <c r="B81" s="51" t="s">
        <v>65</v>
      </c>
      <c r="C81" s="22" t="str">
        <f t="shared" ref="C81:C88" si="11">"0912-7LEK-C"&amp;A81&amp;"-"&amp;UPPER(LEFT(B81,1))</f>
        <v>0912-7LEK-C9,1-O</v>
      </c>
      <c r="D81" s="49" t="s">
        <v>685</v>
      </c>
      <c r="E81" s="50">
        <v>120</v>
      </c>
      <c r="F81" s="50">
        <v>0</v>
      </c>
      <c r="G81" s="50">
        <v>0</v>
      </c>
      <c r="H81" s="55">
        <v>120</v>
      </c>
      <c r="I81" s="50">
        <v>0</v>
      </c>
      <c r="J81" s="50">
        <v>120</v>
      </c>
      <c r="K81" s="50">
        <v>4</v>
      </c>
    </row>
    <row r="82" spans="1:11" ht="15.75">
      <c r="A82" s="1">
        <v>9.1999999999999993</v>
      </c>
      <c r="B82" s="29" t="s">
        <v>686</v>
      </c>
      <c r="C82" s="2" t="str">
        <f t="shared" si="11"/>
        <v>0912-7LEK-C9,2-L</v>
      </c>
      <c r="D82" s="35" t="s">
        <v>234</v>
      </c>
      <c r="E82" s="36">
        <v>90</v>
      </c>
      <c r="F82" s="36">
        <v>0</v>
      </c>
      <c r="G82" s="36">
        <v>0</v>
      </c>
      <c r="H82" s="42">
        <v>90</v>
      </c>
      <c r="I82" s="36">
        <v>0</v>
      </c>
      <c r="J82" s="36">
        <v>90</v>
      </c>
      <c r="K82" s="36">
        <v>3</v>
      </c>
    </row>
    <row r="83" spans="1:11" ht="15.75">
      <c r="A83" s="1">
        <v>9.3000000000000007</v>
      </c>
      <c r="B83" s="29" t="s">
        <v>187</v>
      </c>
      <c r="C83" s="2" t="str">
        <f t="shared" si="11"/>
        <v>0912-7LEK-C9,3-P</v>
      </c>
      <c r="D83" s="35" t="s">
        <v>234</v>
      </c>
      <c r="E83" s="36">
        <v>30</v>
      </c>
      <c r="F83" s="36">
        <v>0</v>
      </c>
      <c r="G83" s="36">
        <v>0</v>
      </c>
      <c r="H83" s="42">
        <v>30</v>
      </c>
      <c r="I83" s="36">
        <v>0</v>
      </c>
      <c r="J83" s="36">
        <v>30</v>
      </c>
      <c r="K83" s="36">
        <v>1</v>
      </c>
    </row>
    <row r="84" spans="1:11" ht="15.75">
      <c r="A84" s="1">
        <v>9.4</v>
      </c>
      <c r="B84" s="29" t="s">
        <v>310</v>
      </c>
      <c r="C84" s="2" t="str">
        <f t="shared" si="11"/>
        <v>0912-7LEK-C9,4-C</v>
      </c>
      <c r="D84" s="35" t="s">
        <v>191</v>
      </c>
      <c r="E84" s="36">
        <v>120</v>
      </c>
      <c r="F84" s="36">
        <v>0</v>
      </c>
      <c r="G84" s="36">
        <v>0</v>
      </c>
      <c r="H84" s="42">
        <v>120</v>
      </c>
      <c r="I84" s="36">
        <v>0</v>
      </c>
      <c r="J84" s="36">
        <v>120</v>
      </c>
      <c r="K84" s="36">
        <v>4</v>
      </c>
    </row>
    <row r="85" spans="1:11" ht="15.75">
      <c r="A85" s="1">
        <v>9.5</v>
      </c>
      <c r="B85" s="29" t="s">
        <v>687</v>
      </c>
      <c r="C85" s="2" t="str">
        <f t="shared" si="11"/>
        <v>0912-7LEK-C9,5-I</v>
      </c>
      <c r="D85" s="35" t="s">
        <v>193</v>
      </c>
      <c r="E85" s="36">
        <v>60</v>
      </c>
      <c r="F85" s="36">
        <v>0</v>
      </c>
      <c r="G85" s="36">
        <v>0</v>
      </c>
      <c r="H85" s="42">
        <v>60</v>
      </c>
      <c r="I85" s="36">
        <v>0</v>
      </c>
      <c r="J85" s="36">
        <v>60</v>
      </c>
      <c r="K85" s="36">
        <v>2</v>
      </c>
    </row>
    <row r="86" spans="1:11" ht="15.75">
      <c r="A86" s="1">
        <v>9.6</v>
      </c>
      <c r="B86" s="29" t="s">
        <v>307</v>
      </c>
      <c r="C86" s="2" t="str">
        <f t="shared" si="11"/>
        <v>0912-7LEK-C9,6-P</v>
      </c>
      <c r="D86" s="35" t="s">
        <v>193</v>
      </c>
      <c r="E86" s="36">
        <v>60</v>
      </c>
      <c r="F86" s="36">
        <v>0</v>
      </c>
      <c r="G86" s="36">
        <v>0</v>
      </c>
      <c r="H86" s="42">
        <v>60</v>
      </c>
      <c r="I86" s="36">
        <v>0</v>
      </c>
      <c r="J86" s="36">
        <v>60</v>
      </c>
      <c r="K86" s="36">
        <v>2</v>
      </c>
    </row>
    <row r="87" spans="1:11" ht="15.75">
      <c r="A87" s="1">
        <v>9.6999999999999993</v>
      </c>
      <c r="B87" s="29" t="s">
        <v>522</v>
      </c>
      <c r="C87" s="2" t="str">
        <f t="shared" si="11"/>
        <v>0912-7LEK-C9,7-C</v>
      </c>
      <c r="D87" s="35" t="s">
        <v>195</v>
      </c>
      <c r="E87" s="36">
        <v>60</v>
      </c>
      <c r="F87" s="36">
        <v>0</v>
      </c>
      <c r="G87" s="36">
        <v>0</v>
      </c>
      <c r="H87" s="42">
        <v>60</v>
      </c>
      <c r="I87" s="36">
        <v>0</v>
      </c>
      <c r="J87" s="36">
        <v>60</v>
      </c>
      <c r="K87" s="36">
        <v>2</v>
      </c>
    </row>
    <row r="88" spans="1:11" ht="15.75">
      <c r="A88" s="1">
        <v>9.8000000000000007</v>
      </c>
      <c r="B88" s="29" t="s">
        <v>509</v>
      </c>
      <c r="C88" s="2" t="str">
        <f t="shared" si="11"/>
        <v>0912-7LEK-C9,8-G</v>
      </c>
      <c r="D88" s="35" t="s">
        <v>195</v>
      </c>
      <c r="E88" s="36">
        <v>60</v>
      </c>
      <c r="F88" s="36">
        <v>0</v>
      </c>
      <c r="G88" s="36">
        <v>0</v>
      </c>
      <c r="H88" s="42">
        <v>60</v>
      </c>
      <c r="I88" s="36">
        <v>0</v>
      </c>
      <c r="J88" s="36">
        <v>60</v>
      </c>
      <c r="K88" s="36">
        <v>2</v>
      </c>
    </row>
    <row r="89" spans="1:11">
      <c r="A89" s="661" t="s">
        <v>41</v>
      </c>
      <c r="B89" s="661"/>
      <c r="C89" s="79"/>
      <c r="D89" s="37"/>
      <c r="E89" s="40">
        <f t="shared" ref="E89:K89" si="12">SUM(E81:E88)</f>
        <v>600</v>
      </c>
      <c r="F89" s="40">
        <f t="shared" si="12"/>
        <v>0</v>
      </c>
      <c r="G89" s="40">
        <f t="shared" si="12"/>
        <v>0</v>
      </c>
      <c r="H89" s="40">
        <f t="shared" si="12"/>
        <v>600</v>
      </c>
      <c r="I89" s="40">
        <f t="shared" si="12"/>
        <v>0</v>
      </c>
      <c r="J89" s="40">
        <f t="shared" si="12"/>
        <v>600</v>
      </c>
      <c r="K89" s="40">
        <f t="shared" si="12"/>
        <v>20</v>
      </c>
    </row>
    <row r="90" spans="1:11">
      <c r="A90" s="648" t="s">
        <v>688</v>
      </c>
      <c r="B90" s="649"/>
      <c r="C90" s="649"/>
      <c r="D90" s="649"/>
      <c r="E90" s="649"/>
      <c r="F90" s="649"/>
      <c r="G90" s="649"/>
      <c r="H90" s="649"/>
      <c r="I90" s="649"/>
      <c r="J90" s="649"/>
      <c r="K90" s="650"/>
    </row>
    <row r="91" spans="1:11" ht="15.75">
      <c r="A91" s="1">
        <v>10.1</v>
      </c>
      <c r="B91" s="29" t="s">
        <v>60</v>
      </c>
      <c r="C91" s="2" t="str">
        <f>"0912-7LEK-A"&amp;A91&amp;"-"&amp;UPPER(LEFT(B91,1))&amp;"A"</f>
        <v>0912-7LEK-A10,1-JA</v>
      </c>
      <c r="D91" s="35" t="s">
        <v>62</v>
      </c>
      <c r="E91" s="36">
        <v>120</v>
      </c>
      <c r="F91" s="36">
        <v>0</v>
      </c>
      <c r="G91" s="36">
        <v>120</v>
      </c>
      <c r="H91" s="36">
        <v>0</v>
      </c>
      <c r="I91" s="36">
        <v>0</v>
      </c>
      <c r="J91" s="36">
        <v>180</v>
      </c>
      <c r="K91" s="36">
        <v>6</v>
      </c>
    </row>
    <row r="92" spans="1:11" ht="15.75">
      <c r="A92" s="1">
        <v>10.199999999999999</v>
      </c>
      <c r="B92" s="29" t="s">
        <v>689</v>
      </c>
      <c r="C92" s="2" t="str">
        <f>"0912-7LEK-A"&amp;A92&amp;"-"&amp;UPPER(LEFT(B92,1))&amp;"O"</f>
        <v>0912-7LEK-A10,2-JO</v>
      </c>
      <c r="D92" s="35" t="s">
        <v>655</v>
      </c>
      <c r="E92" s="36">
        <v>50</v>
      </c>
      <c r="F92" s="36">
        <v>0</v>
      </c>
      <c r="G92" s="36">
        <v>50</v>
      </c>
      <c r="H92" s="36">
        <v>0</v>
      </c>
      <c r="I92" s="36">
        <v>0</v>
      </c>
      <c r="J92" s="36">
        <v>60</v>
      </c>
      <c r="K92" s="36">
        <v>2</v>
      </c>
    </row>
    <row r="93" spans="1:11" ht="15.75">
      <c r="A93" s="1">
        <v>10.3</v>
      </c>
      <c r="B93" s="29" t="s">
        <v>69</v>
      </c>
      <c r="C93" s="2" t="str">
        <f>"0912-7LEK-A"&amp;A93&amp;"-"&amp;UPPER(LEFT(B93,1))&amp;"Ł"</f>
        <v>0912-7LEK-A10,3-JŁ</v>
      </c>
      <c r="D93" s="35" t="s">
        <v>672</v>
      </c>
      <c r="E93" s="36">
        <v>30</v>
      </c>
      <c r="F93" s="36">
        <v>0</v>
      </c>
      <c r="G93" s="36">
        <v>30</v>
      </c>
      <c r="H93" s="36">
        <v>0</v>
      </c>
      <c r="I93" s="36">
        <v>0</v>
      </c>
      <c r="J93" s="36">
        <v>30</v>
      </c>
      <c r="K93" s="36">
        <v>1</v>
      </c>
    </row>
    <row r="94" spans="1:11" ht="18.75" customHeight="1">
      <c r="A94" s="1">
        <v>10.4</v>
      </c>
      <c r="B94" s="29" t="s">
        <v>690</v>
      </c>
      <c r="C94" s="2" t="str">
        <f>"0912-7LEK-A"&amp;A94&amp;"-"&amp;UPPER(LEFT(B94,1))&amp;"B"</f>
        <v>0912-7LEK-A10,4-PB</v>
      </c>
      <c r="D94" s="35" t="s">
        <v>672</v>
      </c>
      <c r="E94" s="36">
        <v>2</v>
      </c>
      <c r="F94" s="36">
        <v>0</v>
      </c>
      <c r="G94" s="36">
        <v>2</v>
      </c>
      <c r="H94" s="36">
        <v>0</v>
      </c>
      <c r="I94" s="36">
        <v>0</v>
      </c>
      <c r="J94" s="36">
        <v>2</v>
      </c>
      <c r="K94" s="36">
        <v>0</v>
      </c>
    </row>
    <row r="95" spans="1:11" ht="15.75" customHeight="1">
      <c r="A95" s="1">
        <v>10.5</v>
      </c>
      <c r="B95" s="29" t="s">
        <v>75</v>
      </c>
      <c r="C95" s="2" t="str">
        <f>"0912-7LEK-A"&amp;A95&amp;"-"&amp;UPPER(LEFT(B95,1))&amp;"HP"</f>
        <v>0912-7LEK-A10,5-BHP</v>
      </c>
      <c r="D95" s="35" t="s">
        <v>685</v>
      </c>
      <c r="E95" s="36">
        <v>5</v>
      </c>
      <c r="F95" s="36">
        <v>5</v>
      </c>
      <c r="G95" s="36">
        <v>0</v>
      </c>
      <c r="H95" s="36">
        <v>0</v>
      </c>
      <c r="I95" s="36">
        <v>0</v>
      </c>
      <c r="J95" s="36">
        <v>5</v>
      </c>
      <c r="K95" s="36">
        <v>0</v>
      </c>
    </row>
    <row r="96" spans="1:11" ht="18.75" customHeight="1">
      <c r="A96" s="1">
        <v>10.6</v>
      </c>
      <c r="B96" s="29" t="s">
        <v>78</v>
      </c>
      <c r="C96" s="2" t="str">
        <f>"0912-7LEK-A"&amp;A96&amp;"-"&amp;UPPER(LEFT(B96,1))&amp;"F"</f>
        <v>0912-7LEK-A10,6-WF</v>
      </c>
      <c r="D96" s="35" t="s">
        <v>328</v>
      </c>
      <c r="E96" s="36">
        <v>180</v>
      </c>
      <c r="F96" s="36">
        <v>0</v>
      </c>
      <c r="G96" s="36">
        <v>180</v>
      </c>
      <c r="H96" s="36">
        <v>0</v>
      </c>
      <c r="I96" s="36">
        <v>0</v>
      </c>
      <c r="J96" s="36">
        <v>180</v>
      </c>
      <c r="K96" s="36">
        <v>0</v>
      </c>
    </row>
    <row r="97" spans="1:11">
      <c r="A97" s="668">
        <v>10.7</v>
      </c>
      <c r="B97" s="662" t="s">
        <v>691</v>
      </c>
      <c r="C97" s="663"/>
      <c r="D97" s="35" t="s">
        <v>218</v>
      </c>
      <c r="E97" s="36">
        <v>30</v>
      </c>
      <c r="F97" s="36">
        <v>0</v>
      </c>
      <c r="G97" s="36">
        <v>30</v>
      </c>
      <c r="H97" s="36">
        <v>0</v>
      </c>
      <c r="I97" s="36">
        <v>0</v>
      </c>
      <c r="J97" s="36">
        <v>60</v>
      </c>
      <c r="K97" s="36">
        <v>2</v>
      </c>
    </row>
    <row r="98" spans="1:11">
      <c r="A98" s="669"/>
      <c r="B98" s="664"/>
      <c r="C98" s="665"/>
      <c r="D98" s="35" t="s">
        <v>234</v>
      </c>
      <c r="E98" s="36">
        <v>30</v>
      </c>
      <c r="F98" s="36">
        <v>0</v>
      </c>
      <c r="G98" s="36">
        <v>30</v>
      </c>
      <c r="H98" s="36">
        <v>0</v>
      </c>
      <c r="I98" s="36">
        <v>0</v>
      </c>
      <c r="J98" s="36">
        <v>60</v>
      </c>
      <c r="K98" s="36">
        <v>2</v>
      </c>
    </row>
    <row r="99" spans="1:11">
      <c r="A99" s="661" t="s">
        <v>41</v>
      </c>
      <c r="B99" s="661"/>
      <c r="C99" s="79"/>
      <c r="D99" s="37"/>
      <c r="E99" s="40">
        <f t="shared" ref="E99:J99" si="13">SUM(E91:E96)</f>
        <v>387</v>
      </c>
      <c r="F99" s="40">
        <f t="shared" si="13"/>
        <v>5</v>
      </c>
      <c r="G99" s="40">
        <f t="shared" si="13"/>
        <v>382</v>
      </c>
      <c r="H99" s="40">
        <f t="shared" si="13"/>
        <v>0</v>
      </c>
      <c r="I99" s="40">
        <f t="shared" si="13"/>
        <v>0</v>
      </c>
      <c r="J99" s="40">
        <f t="shared" si="13"/>
        <v>457</v>
      </c>
      <c r="K99" s="40">
        <f>SUM(K91:K98)</f>
        <v>13</v>
      </c>
    </row>
    <row r="100" spans="1:11">
      <c r="A100" s="648" t="s">
        <v>692</v>
      </c>
      <c r="B100" s="649"/>
      <c r="C100" s="649"/>
      <c r="D100" s="649"/>
      <c r="E100" s="649"/>
      <c r="F100" s="649"/>
      <c r="G100" s="649"/>
      <c r="H100" s="649"/>
      <c r="I100" s="649"/>
      <c r="J100" s="649"/>
      <c r="K100" s="650"/>
    </row>
    <row r="101" spans="1:11" ht="15.75">
      <c r="A101" s="74">
        <v>1</v>
      </c>
      <c r="B101" s="34" t="s">
        <v>82</v>
      </c>
      <c r="C101" s="2"/>
      <c r="D101" s="35" t="s">
        <v>672</v>
      </c>
      <c r="E101" s="36">
        <v>15</v>
      </c>
      <c r="F101" s="36">
        <v>15</v>
      </c>
      <c r="G101" s="36">
        <v>0</v>
      </c>
      <c r="H101" s="36">
        <v>0</v>
      </c>
      <c r="I101" s="36">
        <v>0</v>
      </c>
      <c r="J101" s="36">
        <v>25</v>
      </c>
      <c r="K101" s="36">
        <v>1</v>
      </c>
    </row>
    <row r="102" spans="1:11" ht="15.75">
      <c r="A102" s="74">
        <v>2</v>
      </c>
      <c r="B102" s="34" t="s">
        <v>82</v>
      </c>
      <c r="C102" s="2"/>
      <c r="D102" s="35" t="s">
        <v>672</v>
      </c>
      <c r="E102" s="36">
        <v>15</v>
      </c>
      <c r="F102" s="36">
        <v>15</v>
      </c>
      <c r="G102" s="36">
        <v>0</v>
      </c>
      <c r="H102" s="36">
        <v>0</v>
      </c>
      <c r="I102" s="36">
        <v>0</v>
      </c>
      <c r="J102" s="36">
        <v>25</v>
      </c>
      <c r="K102" s="36">
        <v>1</v>
      </c>
    </row>
    <row r="103" spans="1:11" ht="15.75">
      <c r="A103" s="74">
        <v>3</v>
      </c>
      <c r="B103" s="34" t="s">
        <v>82</v>
      </c>
      <c r="C103" s="2"/>
      <c r="D103" s="35" t="s">
        <v>685</v>
      </c>
      <c r="E103" s="36">
        <v>15</v>
      </c>
      <c r="F103" s="36">
        <v>15</v>
      </c>
      <c r="G103" s="36">
        <v>0</v>
      </c>
      <c r="H103" s="36">
        <v>0</v>
      </c>
      <c r="I103" s="36">
        <v>0</v>
      </c>
      <c r="J103" s="36">
        <v>25</v>
      </c>
      <c r="K103" s="36">
        <v>1</v>
      </c>
    </row>
    <row r="104" spans="1:11" ht="15.75">
      <c r="A104" s="74">
        <v>4</v>
      </c>
      <c r="B104" s="34" t="s">
        <v>82</v>
      </c>
      <c r="C104" s="2"/>
      <c r="D104" s="35" t="s">
        <v>685</v>
      </c>
      <c r="E104" s="36">
        <v>15</v>
      </c>
      <c r="F104" s="36">
        <v>15</v>
      </c>
      <c r="G104" s="36">
        <v>0</v>
      </c>
      <c r="H104" s="36">
        <v>0</v>
      </c>
      <c r="I104" s="36">
        <v>0</v>
      </c>
      <c r="J104" s="36">
        <v>25</v>
      </c>
      <c r="K104" s="36">
        <v>1</v>
      </c>
    </row>
    <row r="105" spans="1:11" ht="15.75">
      <c r="A105" s="74">
        <v>5</v>
      </c>
      <c r="B105" s="34" t="s">
        <v>82</v>
      </c>
      <c r="C105" s="2"/>
      <c r="D105" s="35" t="s">
        <v>218</v>
      </c>
      <c r="E105" s="36">
        <v>15</v>
      </c>
      <c r="F105" s="36">
        <v>15</v>
      </c>
      <c r="G105" s="36">
        <v>0</v>
      </c>
      <c r="H105" s="36">
        <v>0</v>
      </c>
      <c r="I105" s="36">
        <v>0</v>
      </c>
      <c r="J105" s="36">
        <v>25</v>
      </c>
      <c r="K105" s="36">
        <v>1</v>
      </c>
    </row>
    <row r="106" spans="1:11" ht="15.75">
      <c r="A106" s="74">
        <v>6</v>
      </c>
      <c r="B106" s="34" t="s">
        <v>82</v>
      </c>
      <c r="C106" s="2"/>
      <c r="D106" s="35" t="s">
        <v>218</v>
      </c>
      <c r="E106" s="36">
        <v>15</v>
      </c>
      <c r="F106" s="36">
        <v>15</v>
      </c>
      <c r="G106" s="36">
        <v>0</v>
      </c>
      <c r="H106" s="36">
        <v>0</v>
      </c>
      <c r="I106" s="36">
        <v>0</v>
      </c>
      <c r="J106" s="36">
        <v>25</v>
      </c>
      <c r="K106" s="36">
        <v>1</v>
      </c>
    </row>
    <row r="107" spans="1:11" ht="15.75">
      <c r="A107" s="74">
        <v>7</v>
      </c>
      <c r="B107" s="34" t="s">
        <v>82</v>
      </c>
      <c r="C107" s="2"/>
      <c r="D107" s="35" t="s">
        <v>218</v>
      </c>
      <c r="E107" s="36">
        <v>15</v>
      </c>
      <c r="F107" s="36">
        <v>15</v>
      </c>
      <c r="G107" s="36">
        <v>0</v>
      </c>
      <c r="H107" s="36">
        <v>0</v>
      </c>
      <c r="I107" s="36">
        <v>0</v>
      </c>
      <c r="J107" s="36">
        <v>25</v>
      </c>
      <c r="K107" s="36">
        <v>1</v>
      </c>
    </row>
    <row r="108" spans="1:11" ht="15.75">
      <c r="A108" s="74">
        <v>8</v>
      </c>
      <c r="B108" s="34" t="s">
        <v>82</v>
      </c>
      <c r="C108" s="2"/>
      <c r="D108" s="35" t="s">
        <v>234</v>
      </c>
      <c r="E108" s="36">
        <v>15</v>
      </c>
      <c r="F108" s="36">
        <v>15</v>
      </c>
      <c r="G108" s="36">
        <v>0</v>
      </c>
      <c r="H108" s="36">
        <v>0</v>
      </c>
      <c r="I108" s="36">
        <v>0</v>
      </c>
      <c r="J108" s="36">
        <v>25</v>
      </c>
      <c r="K108" s="36">
        <v>1</v>
      </c>
    </row>
    <row r="109" spans="1:11" ht="15.75">
      <c r="A109" s="74">
        <v>9</v>
      </c>
      <c r="B109" s="34" t="s">
        <v>82</v>
      </c>
      <c r="C109" s="2"/>
      <c r="D109" s="35" t="s">
        <v>234</v>
      </c>
      <c r="E109" s="36">
        <v>15</v>
      </c>
      <c r="F109" s="36">
        <v>15</v>
      </c>
      <c r="G109" s="36">
        <v>0</v>
      </c>
      <c r="H109" s="36">
        <v>0</v>
      </c>
      <c r="I109" s="36">
        <v>0</v>
      </c>
      <c r="J109" s="36">
        <v>25</v>
      </c>
      <c r="K109" s="36">
        <v>1</v>
      </c>
    </row>
    <row r="110" spans="1:11" ht="15.75">
      <c r="A110" s="74">
        <v>10</v>
      </c>
      <c r="B110" s="34" t="s">
        <v>82</v>
      </c>
      <c r="C110" s="2"/>
      <c r="D110" s="35" t="s">
        <v>234</v>
      </c>
      <c r="E110" s="36">
        <v>15</v>
      </c>
      <c r="F110" s="36">
        <v>15</v>
      </c>
      <c r="G110" s="36">
        <v>0</v>
      </c>
      <c r="H110" s="36">
        <v>0</v>
      </c>
      <c r="I110" s="36">
        <v>0</v>
      </c>
      <c r="J110" s="36">
        <v>25</v>
      </c>
      <c r="K110" s="36">
        <v>1</v>
      </c>
    </row>
    <row r="111" spans="1:11" ht="15.75">
      <c r="A111" s="74">
        <v>11</v>
      </c>
      <c r="B111" s="34" t="s">
        <v>82</v>
      </c>
      <c r="C111" s="2"/>
      <c r="D111" s="35" t="s">
        <v>315</v>
      </c>
      <c r="E111" s="36">
        <v>15</v>
      </c>
      <c r="F111" s="36">
        <v>15</v>
      </c>
      <c r="G111" s="36">
        <v>0</v>
      </c>
      <c r="H111" s="36">
        <v>0</v>
      </c>
      <c r="I111" s="36">
        <v>0</v>
      </c>
      <c r="J111" s="36">
        <v>25</v>
      </c>
      <c r="K111" s="36">
        <v>1</v>
      </c>
    </row>
    <row r="112" spans="1:11" ht="15.75">
      <c r="A112" s="74">
        <v>12</v>
      </c>
      <c r="B112" s="34" t="s">
        <v>82</v>
      </c>
      <c r="C112" s="2"/>
      <c r="D112" s="35" t="s">
        <v>315</v>
      </c>
      <c r="E112" s="36">
        <v>15</v>
      </c>
      <c r="F112" s="36">
        <v>15</v>
      </c>
      <c r="G112" s="36">
        <v>0</v>
      </c>
      <c r="H112" s="36">
        <v>0</v>
      </c>
      <c r="I112" s="36">
        <v>0</v>
      </c>
      <c r="J112" s="36">
        <v>25</v>
      </c>
      <c r="K112" s="36">
        <v>1</v>
      </c>
    </row>
    <row r="113" spans="1:11" ht="15.75">
      <c r="A113" s="74">
        <v>13</v>
      </c>
      <c r="B113" s="34" t="s">
        <v>82</v>
      </c>
      <c r="C113" s="2"/>
      <c r="D113" s="35" t="s">
        <v>315</v>
      </c>
      <c r="E113" s="36">
        <v>15</v>
      </c>
      <c r="F113" s="36">
        <v>15</v>
      </c>
      <c r="G113" s="36">
        <v>0</v>
      </c>
      <c r="H113" s="36">
        <v>0</v>
      </c>
      <c r="I113" s="36">
        <v>0</v>
      </c>
      <c r="J113" s="36">
        <v>25</v>
      </c>
      <c r="K113" s="36">
        <v>1</v>
      </c>
    </row>
    <row r="114" spans="1:11" ht="15.75">
      <c r="A114" s="74">
        <v>14</v>
      </c>
      <c r="B114" s="34" t="s">
        <v>82</v>
      </c>
      <c r="C114" s="2"/>
      <c r="D114" s="35" t="s">
        <v>191</v>
      </c>
      <c r="E114" s="36">
        <v>15</v>
      </c>
      <c r="F114" s="36">
        <v>15</v>
      </c>
      <c r="G114" s="36">
        <v>0</v>
      </c>
      <c r="H114" s="36">
        <v>0</v>
      </c>
      <c r="I114" s="36">
        <v>0</v>
      </c>
      <c r="J114" s="36">
        <v>25</v>
      </c>
      <c r="K114" s="36">
        <v>1</v>
      </c>
    </row>
    <row r="115" spans="1:11" ht="15.75">
      <c r="A115" s="74">
        <v>15</v>
      </c>
      <c r="B115" s="34" t="s">
        <v>82</v>
      </c>
      <c r="C115" s="2"/>
      <c r="D115" s="35" t="s">
        <v>191</v>
      </c>
      <c r="E115" s="36">
        <v>15</v>
      </c>
      <c r="F115" s="36">
        <v>15</v>
      </c>
      <c r="G115" s="36">
        <v>0</v>
      </c>
      <c r="H115" s="36">
        <v>0</v>
      </c>
      <c r="I115" s="36">
        <v>0</v>
      </c>
      <c r="J115" s="36">
        <v>25</v>
      </c>
      <c r="K115" s="36">
        <v>1</v>
      </c>
    </row>
    <row r="116" spans="1:11" ht="15.75">
      <c r="A116" s="74">
        <v>16</v>
      </c>
      <c r="B116" s="34" t="s">
        <v>82</v>
      </c>
      <c r="C116" s="2"/>
      <c r="D116" s="35" t="s">
        <v>192</v>
      </c>
      <c r="E116" s="36">
        <v>15</v>
      </c>
      <c r="F116" s="36">
        <v>15</v>
      </c>
      <c r="G116" s="36">
        <v>0</v>
      </c>
      <c r="H116" s="36">
        <v>0</v>
      </c>
      <c r="I116" s="36">
        <v>0</v>
      </c>
      <c r="J116" s="36">
        <v>25</v>
      </c>
      <c r="K116" s="36">
        <v>1</v>
      </c>
    </row>
    <row r="117" spans="1:11" ht="15.75">
      <c r="A117" s="74">
        <v>17</v>
      </c>
      <c r="B117" s="34" t="s">
        <v>82</v>
      </c>
      <c r="C117" s="2"/>
      <c r="D117" s="35" t="s">
        <v>192</v>
      </c>
      <c r="E117" s="36">
        <v>15</v>
      </c>
      <c r="F117" s="36">
        <v>15</v>
      </c>
      <c r="G117" s="36">
        <v>0</v>
      </c>
      <c r="H117" s="36">
        <v>0</v>
      </c>
      <c r="I117" s="36">
        <v>0</v>
      </c>
      <c r="J117" s="36">
        <v>25</v>
      </c>
      <c r="K117" s="36">
        <v>1</v>
      </c>
    </row>
    <row r="118" spans="1:11" ht="15.75">
      <c r="A118" s="74">
        <v>18</v>
      </c>
      <c r="B118" s="34" t="s">
        <v>82</v>
      </c>
      <c r="C118" s="2"/>
      <c r="D118" s="35" t="s">
        <v>193</v>
      </c>
      <c r="E118" s="36">
        <v>15</v>
      </c>
      <c r="F118" s="36">
        <v>15</v>
      </c>
      <c r="G118" s="36">
        <v>0</v>
      </c>
      <c r="H118" s="36">
        <v>0</v>
      </c>
      <c r="I118" s="36">
        <v>0</v>
      </c>
      <c r="J118" s="36">
        <v>25</v>
      </c>
      <c r="K118" s="36">
        <v>1</v>
      </c>
    </row>
    <row r="119" spans="1:11" ht="15.75">
      <c r="A119" s="74">
        <v>19</v>
      </c>
      <c r="B119" s="34" t="s">
        <v>82</v>
      </c>
      <c r="C119" s="2"/>
      <c r="D119" s="35" t="s">
        <v>193</v>
      </c>
      <c r="E119" s="36">
        <v>15</v>
      </c>
      <c r="F119" s="36">
        <v>15</v>
      </c>
      <c r="G119" s="36">
        <v>0</v>
      </c>
      <c r="H119" s="36">
        <v>0</v>
      </c>
      <c r="I119" s="36">
        <v>0</v>
      </c>
      <c r="J119" s="36">
        <v>25</v>
      </c>
      <c r="K119" s="36">
        <v>1</v>
      </c>
    </row>
    <row r="120" spans="1:11" ht="15.75">
      <c r="A120" s="74">
        <v>20</v>
      </c>
      <c r="B120" s="34" t="s">
        <v>82</v>
      </c>
      <c r="C120" s="2"/>
      <c r="D120" s="35" t="s">
        <v>193</v>
      </c>
      <c r="E120" s="36">
        <v>15</v>
      </c>
      <c r="F120" s="36">
        <v>15</v>
      </c>
      <c r="G120" s="36">
        <v>0</v>
      </c>
      <c r="H120" s="36">
        <v>0</v>
      </c>
      <c r="I120" s="36">
        <v>0</v>
      </c>
      <c r="J120" s="36">
        <v>25</v>
      </c>
      <c r="K120" s="36">
        <v>1</v>
      </c>
    </row>
    <row r="121" spans="1:11" ht="15.75">
      <c r="A121" s="74">
        <v>21</v>
      </c>
      <c r="B121" s="34" t="s">
        <v>82</v>
      </c>
      <c r="C121" s="2"/>
      <c r="D121" s="35" t="s">
        <v>194</v>
      </c>
      <c r="E121" s="36">
        <v>35</v>
      </c>
      <c r="F121" s="36">
        <v>15</v>
      </c>
      <c r="G121" s="36">
        <v>20</v>
      </c>
      <c r="H121" s="36">
        <v>0</v>
      </c>
      <c r="I121" s="36">
        <v>0</v>
      </c>
      <c r="J121" s="36">
        <v>50</v>
      </c>
      <c r="K121" s="36">
        <v>2</v>
      </c>
    </row>
    <row r="122" spans="1:11" ht="15.75">
      <c r="A122" s="74">
        <v>22</v>
      </c>
      <c r="B122" s="34" t="s">
        <v>82</v>
      </c>
      <c r="C122" s="2"/>
      <c r="D122" s="35" t="s">
        <v>194</v>
      </c>
      <c r="E122" s="36">
        <v>35</v>
      </c>
      <c r="F122" s="36">
        <v>15</v>
      </c>
      <c r="G122" s="36">
        <v>20</v>
      </c>
      <c r="H122" s="36">
        <v>0</v>
      </c>
      <c r="I122" s="36">
        <v>0</v>
      </c>
      <c r="J122" s="36">
        <v>50</v>
      </c>
      <c r="K122" s="36">
        <v>2</v>
      </c>
    </row>
    <row r="123" spans="1:11" ht="15.75">
      <c r="A123" s="74">
        <v>23</v>
      </c>
      <c r="B123" s="34" t="s">
        <v>82</v>
      </c>
      <c r="C123" s="2"/>
      <c r="D123" s="35" t="s">
        <v>194</v>
      </c>
      <c r="E123" s="36">
        <v>35</v>
      </c>
      <c r="F123" s="36">
        <v>15</v>
      </c>
      <c r="G123" s="36">
        <v>20</v>
      </c>
      <c r="H123" s="36">
        <v>0</v>
      </c>
      <c r="I123" s="36">
        <v>0</v>
      </c>
      <c r="J123" s="36">
        <v>50</v>
      </c>
      <c r="K123" s="36">
        <v>2</v>
      </c>
    </row>
    <row r="124" spans="1:11" ht="15.75">
      <c r="A124" s="74">
        <v>24</v>
      </c>
      <c r="B124" s="34" t="s">
        <v>82</v>
      </c>
      <c r="C124" s="2"/>
      <c r="D124" s="35" t="s">
        <v>194</v>
      </c>
      <c r="E124" s="36">
        <v>35</v>
      </c>
      <c r="F124" s="36">
        <v>15</v>
      </c>
      <c r="G124" s="36">
        <v>20</v>
      </c>
      <c r="H124" s="36">
        <v>0</v>
      </c>
      <c r="I124" s="36">
        <v>0</v>
      </c>
      <c r="J124" s="36">
        <v>50</v>
      </c>
      <c r="K124" s="36">
        <v>2</v>
      </c>
    </row>
    <row r="125" spans="1:11" ht="15.75">
      <c r="A125" s="74">
        <v>25</v>
      </c>
      <c r="B125" s="34" t="s">
        <v>82</v>
      </c>
      <c r="C125" s="2"/>
      <c r="D125" s="35" t="s">
        <v>194</v>
      </c>
      <c r="E125" s="36">
        <v>15</v>
      </c>
      <c r="F125" s="36">
        <v>15</v>
      </c>
      <c r="G125" s="36">
        <v>0</v>
      </c>
      <c r="H125" s="36">
        <v>0</v>
      </c>
      <c r="I125" s="36">
        <v>0</v>
      </c>
      <c r="J125" s="36">
        <v>25</v>
      </c>
      <c r="K125" s="36">
        <v>1</v>
      </c>
    </row>
    <row r="126" spans="1:11" ht="48" customHeight="1">
      <c r="A126" s="74">
        <v>26</v>
      </c>
      <c r="B126" s="666" t="s">
        <v>693</v>
      </c>
      <c r="C126" s="667"/>
      <c r="D126" s="35" t="s">
        <v>694</v>
      </c>
      <c r="E126" s="36">
        <v>135</v>
      </c>
      <c r="F126" s="36">
        <v>0</v>
      </c>
      <c r="G126" s="36">
        <v>135</v>
      </c>
      <c r="H126" s="36">
        <v>0</v>
      </c>
      <c r="I126" s="36">
        <v>0</v>
      </c>
      <c r="J126" s="36">
        <v>225</v>
      </c>
      <c r="K126" s="36">
        <v>9</v>
      </c>
    </row>
    <row r="127" spans="1:11">
      <c r="A127" s="658" t="s">
        <v>41</v>
      </c>
      <c r="B127" s="659"/>
      <c r="C127" s="659"/>
      <c r="D127" s="660"/>
      <c r="E127" s="40">
        <f t="shared" ref="E127:K127" si="14">SUM(E101:E126)</f>
        <v>590</v>
      </c>
      <c r="F127" s="40">
        <f t="shared" si="14"/>
        <v>375</v>
      </c>
      <c r="G127" s="40">
        <f t="shared" si="14"/>
        <v>215</v>
      </c>
      <c r="H127" s="40">
        <f t="shared" si="14"/>
        <v>0</v>
      </c>
      <c r="I127" s="40">
        <f t="shared" si="14"/>
        <v>0</v>
      </c>
      <c r="J127" s="40">
        <f t="shared" si="14"/>
        <v>950</v>
      </c>
      <c r="K127" s="43">
        <f t="shared" si="14"/>
        <v>38</v>
      </c>
    </row>
    <row r="128" spans="1:11" ht="26.25" customHeight="1">
      <c r="A128" s="652" t="s">
        <v>695</v>
      </c>
      <c r="B128" s="653"/>
      <c r="C128" s="653"/>
      <c r="D128" s="654"/>
      <c r="E128" s="92">
        <f t="shared" ref="E128:J128" si="15">SUM(E8,E18,E26,E33,E47,E62,E69,E79,E89,E99,E127,)</f>
        <v>5982</v>
      </c>
      <c r="F128" s="92">
        <f t="shared" si="15"/>
        <v>1600</v>
      </c>
      <c r="G128" s="92">
        <f t="shared" si="15"/>
        <v>1817</v>
      </c>
      <c r="H128" s="92">
        <f t="shared" si="15"/>
        <v>2335</v>
      </c>
      <c r="I128" s="92">
        <f t="shared" si="15"/>
        <v>230</v>
      </c>
      <c r="J128" s="92">
        <f t="shared" si="15"/>
        <v>9297</v>
      </c>
      <c r="K128" s="92">
        <f>SUM(K127,K99,K89,K79,K69,K62,K47,K33,K26,K18,K8)</f>
        <v>364</v>
      </c>
    </row>
    <row r="136" spans="3:3">
      <c r="C136" s="484" t="s">
        <v>696</v>
      </c>
    </row>
    <row r="139" spans="3:3" ht="90">
      <c r="C139" s="184" t="s">
        <v>697</v>
      </c>
    </row>
  </sheetData>
  <mergeCells count="32">
    <mergeCell ref="A48:K48"/>
    <mergeCell ref="A34:K34"/>
    <mergeCell ref="A27:K27"/>
    <mergeCell ref="A19:K19"/>
    <mergeCell ref="A100:K100"/>
    <mergeCell ref="A90:K90"/>
    <mergeCell ref="A80:K80"/>
    <mergeCell ref="A70:K70"/>
    <mergeCell ref="A63:K63"/>
    <mergeCell ref="A1:K1"/>
    <mergeCell ref="A128:D128"/>
    <mergeCell ref="A62:D62"/>
    <mergeCell ref="A69:D69"/>
    <mergeCell ref="A79:D79"/>
    <mergeCell ref="A33:D33"/>
    <mergeCell ref="A8:D8"/>
    <mergeCell ref="A127:D127"/>
    <mergeCell ref="A26:D26"/>
    <mergeCell ref="A18:D18"/>
    <mergeCell ref="A47:D47"/>
    <mergeCell ref="A89:B89"/>
    <mergeCell ref="A99:B99"/>
    <mergeCell ref="B97:C98"/>
    <mergeCell ref="B126:C126"/>
    <mergeCell ref="A97:A98"/>
    <mergeCell ref="U13:AY13"/>
    <mergeCell ref="U14:V14"/>
    <mergeCell ref="AB14:AJ14"/>
    <mergeCell ref="U15:V15"/>
    <mergeCell ref="A2:B2"/>
    <mergeCell ref="A3:B3"/>
    <mergeCell ref="A9:K9"/>
  </mergeCells>
  <pageMargins left="0.43307086614173229" right="0.23622047244094491" top="0.35433070866141736" bottom="0.35433070866141736" header="0.31496062992125984" footer="0.31496062992125984"/>
  <pageSetup paperSize="9" scale="18" fitToHeight="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Y144"/>
  <sheetViews>
    <sheetView view="pageBreakPreview" topLeftCell="A16" zoomScale="90" zoomScaleNormal="80" zoomScaleSheetLayoutView="90" workbookViewId="0">
      <selection activeCell="A19" sqref="A1:K133"/>
    </sheetView>
  </sheetViews>
  <sheetFormatPr defaultColWidth="9.140625" defaultRowHeight="15"/>
  <cols>
    <col min="1" max="1" width="6" style="39" customWidth="1"/>
    <col min="2" max="2" width="38.85546875" style="39" customWidth="1"/>
    <col min="3" max="3" width="21.140625" style="80" customWidth="1"/>
    <col min="4" max="4" width="11.140625" style="45" customWidth="1"/>
    <col min="5" max="5" width="7.140625" style="38" customWidth="1"/>
    <col min="6" max="6" width="8.85546875" style="38" customWidth="1"/>
    <col min="7" max="7" width="11.140625" style="38" customWidth="1"/>
    <col min="8" max="8" width="8.28515625" style="38" customWidth="1"/>
    <col min="9" max="9" width="5.140625" style="38" customWidth="1"/>
    <col min="10" max="10" width="9.140625" style="38" customWidth="1"/>
    <col min="11" max="11" width="7.140625" style="38" bestFit="1" customWidth="1"/>
    <col min="12" max="12" width="31.140625" style="39" customWidth="1"/>
    <col min="13" max="16384" width="9.140625" style="39"/>
  </cols>
  <sheetData>
    <row r="1" spans="1:51" ht="66.75" customHeight="1">
      <c r="A1" s="682" t="s">
        <v>0</v>
      </c>
      <c r="B1" s="682"/>
      <c r="C1" s="682"/>
      <c r="D1" s="682"/>
      <c r="E1" s="682"/>
      <c r="F1" s="682"/>
      <c r="G1" s="682"/>
      <c r="H1" s="682"/>
      <c r="I1" s="682"/>
      <c r="J1" s="682"/>
      <c r="K1" s="682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</row>
    <row r="2" spans="1:51" ht="30.75" customHeight="1">
      <c r="A2" s="683" t="s">
        <v>1</v>
      </c>
      <c r="B2" s="684"/>
      <c r="C2" s="508" t="s">
        <v>827</v>
      </c>
      <c r="D2" s="509"/>
      <c r="E2" s="510"/>
      <c r="F2" s="510"/>
      <c r="G2" s="510"/>
      <c r="H2" s="511"/>
      <c r="I2" s="511"/>
      <c r="J2" s="511"/>
      <c r="K2" s="511"/>
      <c r="L2" s="84"/>
      <c r="M2" s="84"/>
      <c r="N2" s="84"/>
      <c r="O2" s="84"/>
      <c r="P2" s="84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</row>
    <row r="3" spans="1:51" ht="78" customHeight="1">
      <c r="A3" s="687" t="s">
        <v>828</v>
      </c>
      <c r="B3" s="687"/>
      <c r="C3" s="687"/>
      <c r="D3" s="687"/>
      <c r="E3" s="512"/>
      <c r="F3" s="512"/>
      <c r="G3" s="512"/>
      <c r="H3" s="512"/>
      <c r="I3" s="512"/>
      <c r="J3" s="512"/>
      <c r="K3" s="512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</row>
    <row r="4" spans="1:51" ht="63.75" customHeight="1">
      <c r="A4" s="275" t="s">
        <v>6</v>
      </c>
      <c r="B4" s="276" t="s">
        <v>7</v>
      </c>
      <c r="C4" s="277" t="s">
        <v>698</v>
      </c>
      <c r="D4" s="278" t="s">
        <v>699</v>
      </c>
      <c r="E4" s="277" t="s">
        <v>11</v>
      </c>
      <c r="F4" s="277" t="s">
        <v>12</v>
      </c>
      <c r="G4" s="277" t="s">
        <v>13</v>
      </c>
      <c r="H4" s="277" t="s">
        <v>14</v>
      </c>
      <c r="I4" s="277" t="s">
        <v>15</v>
      </c>
      <c r="J4" s="277" t="s">
        <v>16</v>
      </c>
      <c r="K4" s="277" t="s">
        <v>17</v>
      </c>
    </row>
    <row r="5" spans="1:51" ht="15" customHeight="1">
      <c r="A5" s="253" t="s">
        <v>30</v>
      </c>
      <c r="B5" s="254"/>
      <c r="C5" s="475"/>
      <c r="D5" s="255"/>
      <c r="E5" s="256"/>
      <c r="F5" s="256"/>
      <c r="G5" s="256"/>
      <c r="H5" s="256"/>
      <c r="I5" s="257"/>
      <c r="J5" s="257"/>
      <c r="K5" s="258"/>
      <c r="L5" s="32"/>
      <c r="M5" s="32"/>
      <c r="N5" s="32"/>
      <c r="O5" s="32"/>
    </row>
    <row r="6" spans="1:51" s="271" customFormat="1" ht="28.5" customHeight="1">
      <c r="A6" s="259">
        <v>1.1000000000000001</v>
      </c>
      <c r="B6" s="433" t="s">
        <v>32</v>
      </c>
      <c r="C6" s="206" t="s">
        <v>33</v>
      </c>
      <c r="D6" s="108" t="s">
        <v>655</v>
      </c>
      <c r="E6" s="109">
        <f>SUM(F6:I6)</f>
        <v>200</v>
      </c>
      <c r="F6" s="109">
        <f>'I rok'!Z11</f>
        <v>80</v>
      </c>
      <c r="G6" s="109">
        <f>'I rok'!AA11</f>
        <v>0</v>
      </c>
      <c r="H6" s="109">
        <f>'I rok'!AB11</f>
        <v>120</v>
      </c>
      <c r="I6" s="260">
        <f>'I rok'!AC11</f>
        <v>0</v>
      </c>
      <c r="J6" s="260">
        <f>'I rok'!AD11</f>
        <v>350</v>
      </c>
      <c r="K6" s="260">
        <f>'I rok'!AE11</f>
        <v>14</v>
      </c>
      <c r="L6" s="396"/>
      <c r="M6" s="397"/>
      <c r="N6" s="397"/>
      <c r="O6" s="397"/>
    </row>
    <row r="7" spans="1:51" s="460" customFormat="1" ht="48.6" customHeight="1">
      <c r="A7" s="513">
        <v>1.2</v>
      </c>
      <c r="B7" s="434" t="s">
        <v>35</v>
      </c>
      <c r="C7" s="206" t="s">
        <v>36</v>
      </c>
      <c r="D7" s="262" t="s">
        <v>655</v>
      </c>
      <c r="E7" s="263">
        <f>SUM(F7:I7)</f>
        <v>110</v>
      </c>
      <c r="F7" s="263">
        <f>'I rok'!Z12</f>
        <v>45</v>
      </c>
      <c r="G7" s="263">
        <f>'I rok'!AA12</f>
        <v>32</v>
      </c>
      <c r="H7" s="263">
        <f>'I rok'!AB12</f>
        <v>28</v>
      </c>
      <c r="I7" s="514">
        <f>'I rok'!AC12</f>
        <v>5</v>
      </c>
      <c r="J7" s="514">
        <f>'I rok'!AD12</f>
        <v>187</v>
      </c>
      <c r="K7" s="514">
        <f>'I rok'!AE12</f>
        <v>9</v>
      </c>
    </row>
    <row r="8" spans="1:51" s="460" customFormat="1" ht="18.75" customHeight="1">
      <c r="A8" s="515" t="s">
        <v>38</v>
      </c>
      <c r="B8" s="516" t="s">
        <v>39</v>
      </c>
      <c r="C8" s="493" t="s">
        <v>40</v>
      </c>
      <c r="D8" s="108" t="s">
        <v>685</v>
      </c>
      <c r="E8" s="109">
        <v>20</v>
      </c>
      <c r="F8" s="109">
        <v>10</v>
      </c>
      <c r="G8" s="109">
        <v>10</v>
      </c>
      <c r="H8" s="109">
        <v>0</v>
      </c>
      <c r="I8" s="109">
        <v>0</v>
      </c>
      <c r="J8" s="109">
        <v>60</v>
      </c>
      <c r="K8" s="109">
        <v>3</v>
      </c>
      <c r="L8" s="461"/>
      <c r="M8" s="461"/>
      <c r="N8" s="461"/>
      <c r="O8" s="461"/>
    </row>
    <row r="9" spans="1:51">
      <c r="A9" s="679" t="s">
        <v>41</v>
      </c>
      <c r="B9" s="680"/>
      <c r="C9" s="680"/>
      <c r="D9" s="681"/>
      <c r="E9" s="264">
        <f>SUM(E6:E8)</f>
        <v>330</v>
      </c>
      <c r="F9" s="264">
        <f t="shared" ref="F9:K9" si="0">SUM(F6:F8)</f>
        <v>135</v>
      </c>
      <c r="G9" s="264">
        <f t="shared" si="0"/>
        <v>42</v>
      </c>
      <c r="H9" s="264">
        <f t="shared" si="0"/>
        <v>148</v>
      </c>
      <c r="I9" s="264">
        <f t="shared" si="0"/>
        <v>5</v>
      </c>
      <c r="J9" s="264">
        <f t="shared" si="0"/>
        <v>597</v>
      </c>
      <c r="K9" s="264">
        <f t="shared" si="0"/>
        <v>26</v>
      </c>
      <c r="L9" s="32"/>
      <c r="M9" s="32"/>
      <c r="N9" s="32"/>
      <c r="O9" s="32"/>
    </row>
    <row r="10" spans="1:51">
      <c r="A10" s="676" t="s">
        <v>42</v>
      </c>
      <c r="B10" s="677"/>
      <c r="C10" s="677"/>
      <c r="D10" s="677"/>
      <c r="E10" s="677"/>
      <c r="F10" s="677"/>
      <c r="G10" s="677"/>
      <c r="H10" s="677"/>
      <c r="I10" s="677"/>
      <c r="J10" s="677"/>
      <c r="K10" s="678"/>
      <c r="L10" s="38"/>
    </row>
    <row r="11" spans="1:51" s="460" customFormat="1" ht="18.75" customHeight="1">
      <c r="A11" s="507" t="s">
        <v>43</v>
      </c>
      <c r="B11" s="517" t="s">
        <v>44</v>
      </c>
      <c r="C11" s="497" t="s">
        <v>45</v>
      </c>
      <c r="D11" s="262" t="s">
        <v>685</v>
      </c>
      <c r="E11" s="109">
        <f>SUM(F11:I11)</f>
        <v>60</v>
      </c>
      <c r="F11" s="263">
        <f>'I rok'!Z17</f>
        <v>30</v>
      </c>
      <c r="G11" s="263">
        <f>'I rok'!AA17</f>
        <v>20</v>
      </c>
      <c r="H11" s="263">
        <f>'I rok'!AB17</f>
        <v>0</v>
      </c>
      <c r="I11" s="263">
        <f>'I rok'!AC17</f>
        <v>10</v>
      </c>
      <c r="J11" s="263">
        <v>120</v>
      </c>
      <c r="K11" s="263">
        <v>5</v>
      </c>
    </row>
    <row r="12" spans="1:51" s="460" customFormat="1" ht="32.65" customHeight="1">
      <c r="A12" s="507" t="s">
        <v>700</v>
      </c>
      <c r="B12" s="434" t="s">
        <v>47</v>
      </c>
      <c r="C12" s="206" t="s">
        <v>48</v>
      </c>
      <c r="D12" s="262" t="s">
        <v>672</v>
      </c>
      <c r="E12" s="109">
        <f>SUM(F12:I12)</f>
        <v>90</v>
      </c>
      <c r="F12" s="263">
        <f>'I rok'!Z18</f>
        <v>0</v>
      </c>
      <c r="G12" s="263">
        <f>'I rok'!AA18</f>
        <v>50</v>
      </c>
      <c r="H12" s="263">
        <f>'I rok'!AB18</f>
        <v>40</v>
      </c>
      <c r="I12" s="263">
        <f>'I rok'!AC18</f>
        <v>0</v>
      </c>
      <c r="J12" s="263">
        <f>'I rok'!AD18</f>
        <v>145</v>
      </c>
      <c r="K12" s="263">
        <f>'I rok'!AE18</f>
        <v>6</v>
      </c>
    </row>
    <row r="13" spans="1:51" s="392" customFormat="1" ht="34.9" customHeight="1">
      <c r="A13" s="515" t="s">
        <v>144</v>
      </c>
      <c r="B13" s="433" t="s">
        <v>145</v>
      </c>
      <c r="C13" s="107" t="s">
        <v>146</v>
      </c>
      <c r="D13" s="108" t="s">
        <v>218</v>
      </c>
      <c r="E13" s="109">
        <f>SUM(F13:I13)</f>
        <v>45</v>
      </c>
      <c r="F13" s="109">
        <f>'II rok'!Z11</f>
        <v>25</v>
      </c>
      <c r="G13" s="109">
        <f>'II rok'!AA11</f>
        <v>10</v>
      </c>
      <c r="H13" s="109">
        <f>'II rok'!AB11</f>
        <v>0</v>
      </c>
      <c r="I13" s="109">
        <f>'II rok'!AC11</f>
        <v>10</v>
      </c>
      <c r="J13" s="109">
        <f>'II rok'!AD11</f>
        <v>95</v>
      </c>
      <c r="K13" s="109">
        <f>'II rok'!AE11</f>
        <v>4</v>
      </c>
    </row>
    <row r="14" spans="1:51" s="460" customFormat="1" ht="18.75" customHeight="1">
      <c r="A14" s="515" t="s">
        <v>147</v>
      </c>
      <c r="B14" s="516" t="s">
        <v>148</v>
      </c>
      <c r="C14" s="206" t="s">
        <v>149</v>
      </c>
      <c r="D14" s="108" t="s">
        <v>218</v>
      </c>
      <c r="E14" s="109">
        <f>SUM(F14:I14)</f>
        <v>50</v>
      </c>
      <c r="F14" s="109">
        <v>20</v>
      </c>
      <c r="G14" s="109">
        <v>15</v>
      </c>
      <c r="H14" s="109"/>
      <c r="I14" s="109">
        <v>15</v>
      </c>
      <c r="J14" s="109">
        <f>'II rok'!AD12</f>
        <v>100</v>
      </c>
      <c r="K14" s="109">
        <v>4</v>
      </c>
    </row>
    <row r="15" spans="1:51" s="392" customFormat="1" ht="18.75" customHeight="1">
      <c r="A15" s="507" t="s">
        <v>150</v>
      </c>
      <c r="B15" s="518" t="s">
        <v>151</v>
      </c>
      <c r="C15" s="206" t="s">
        <v>152</v>
      </c>
      <c r="D15" s="262">
        <v>3</v>
      </c>
      <c r="E15" s="109">
        <f t="shared" ref="E15:E17" si="1">SUM(F15:I15)</f>
        <v>50</v>
      </c>
      <c r="F15" s="263">
        <f>'II rok'!Z13</f>
        <v>30</v>
      </c>
      <c r="G15" s="263">
        <f>'II rok'!AA13</f>
        <v>0</v>
      </c>
      <c r="H15" s="263">
        <f>'II rok'!AB13</f>
        <v>0</v>
      </c>
      <c r="I15" s="263">
        <f>'II rok'!AC13</f>
        <v>20</v>
      </c>
      <c r="J15" s="263">
        <f>'II rok'!AD13</f>
        <v>100</v>
      </c>
      <c r="K15" s="263">
        <f>'II rok'!AE13</f>
        <v>4</v>
      </c>
      <c r="U15" s="688"/>
      <c r="V15" s="689"/>
      <c r="W15" s="689"/>
      <c r="X15" s="689"/>
      <c r="Y15" s="689"/>
      <c r="Z15" s="689"/>
      <c r="AA15" s="689"/>
      <c r="AB15" s="689"/>
      <c r="AC15" s="689"/>
      <c r="AD15" s="689"/>
      <c r="AE15" s="689"/>
      <c r="AF15" s="689"/>
      <c r="AG15" s="689"/>
      <c r="AH15" s="689"/>
      <c r="AI15" s="689"/>
      <c r="AJ15" s="689"/>
      <c r="AK15" s="689"/>
      <c r="AL15" s="689"/>
      <c r="AM15" s="689"/>
      <c r="AN15" s="689"/>
      <c r="AO15" s="689"/>
      <c r="AP15" s="689"/>
      <c r="AQ15" s="689"/>
      <c r="AR15" s="689"/>
      <c r="AS15" s="689"/>
      <c r="AT15" s="689"/>
      <c r="AU15" s="689"/>
      <c r="AV15" s="689"/>
      <c r="AW15" s="689"/>
      <c r="AX15" s="689"/>
      <c r="AY15" s="689"/>
    </row>
    <row r="16" spans="1:51" s="460" customFormat="1" ht="37.5" customHeight="1">
      <c r="A16" s="507" t="s">
        <v>153</v>
      </c>
      <c r="B16" s="434" t="s">
        <v>154</v>
      </c>
      <c r="C16" s="206" t="s">
        <v>155</v>
      </c>
      <c r="D16" s="262" t="s">
        <v>661</v>
      </c>
      <c r="E16" s="109">
        <f t="shared" si="1"/>
        <v>140</v>
      </c>
      <c r="F16" s="263">
        <f>'II rok'!Z14</f>
        <v>50</v>
      </c>
      <c r="G16" s="263">
        <f>'II rok'!AA14</f>
        <v>50</v>
      </c>
      <c r="H16" s="263">
        <f>'II rok'!AB14</f>
        <v>0</v>
      </c>
      <c r="I16" s="263">
        <f>'II rok'!AC14</f>
        <v>40</v>
      </c>
      <c r="J16" s="263">
        <f>'II rok'!AD14</f>
        <v>220</v>
      </c>
      <c r="K16" s="263">
        <f>'II rok'!AE14</f>
        <v>9</v>
      </c>
      <c r="U16" s="685"/>
      <c r="V16" s="685"/>
      <c r="W16" s="462"/>
      <c r="X16" s="443"/>
      <c r="Y16" s="463"/>
      <c r="Z16" s="463"/>
      <c r="AA16" s="463"/>
      <c r="AB16" s="690"/>
      <c r="AC16" s="690"/>
      <c r="AD16" s="690"/>
      <c r="AE16" s="690"/>
      <c r="AF16" s="690"/>
      <c r="AG16" s="690"/>
      <c r="AH16" s="690"/>
      <c r="AI16" s="690"/>
      <c r="AJ16" s="690"/>
      <c r="AK16" s="464"/>
      <c r="AL16" s="464"/>
      <c r="AM16" s="464"/>
      <c r="AN16" s="464"/>
      <c r="AO16" s="464"/>
      <c r="AP16" s="464"/>
      <c r="AQ16" s="464"/>
      <c r="AR16" s="464"/>
      <c r="AS16" s="464"/>
      <c r="AT16" s="464"/>
      <c r="AU16" s="464"/>
      <c r="AV16" s="464"/>
      <c r="AW16" s="464"/>
      <c r="AX16" s="464"/>
      <c r="AY16" s="464"/>
    </row>
    <row r="17" spans="1:51" s="460" customFormat="1" ht="32.25" customHeight="1">
      <c r="A17" s="519" t="s">
        <v>389</v>
      </c>
      <c r="B17" s="434" t="s">
        <v>701</v>
      </c>
      <c r="C17" s="107" t="s">
        <v>391</v>
      </c>
      <c r="D17" s="520" t="s">
        <v>192</v>
      </c>
      <c r="E17" s="109">
        <f t="shared" si="1"/>
        <v>45</v>
      </c>
      <c r="F17" s="265">
        <v>20</v>
      </c>
      <c r="G17" s="265">
        <v>25</v>
      </c>
      <c r="H17" s="265">
        <v>0</v>
      </c>
      <c r="I17" s="265">
        <v>0</v>
      </c>
      <c r="J17" s="265">
        <v>90</v>
      </c>
      <c r="K17" s="265">
        <v>3</v>
      </c>
    </row>
    <row r="18" spans="1:51" ht="17.25" customHeight="1">
      <c r="A18" s="679" t="s">
        <v>41</v>
      </c>
      <c r="B18" s="680"/>
      <c r="C18" s="680"/>
      <c r="D18" s="681"/>
      <c r="E18" s="264">
        <f t="shared" ref="E18:K18" si="2">SUM(E11:E17)</f>
        <v>480</v>
      </c>
      <c r="F18" s="264">
        <f t="shared" si="2"/>
        <v>175</v>
      </c>
      <c r="G18" s="264">
        <f t="shared" si="2"/>
        <v>170</v>
      </c>
      <c r="H18" s="264">
        <f t="shared" si="2"/>
        <v>40</v>
      </c>
      <c r="I18" s="264">
        <f t="shared" si="2"/>
        <v>95</v>
      </c>
      <c r="J18" s="264">
        <f>SUM(J11:J17)</f>
        <v>870</v>
      </c>
      <c r="K18" s="264">
        <f t="shared" si="2"/>
        <v>35</v>
      </c>
    </row>
    <row r="19" spans="1:51">
      <c r="A19" s="676" t="s">
        <v>157</v>
      </c>
      <c r="B19" s="677"/>
      <c r="C19" s="677"/>
      <c r="D19" s="677"/>
      <c r="E19" s="677"/>
      <c r="F19" s="677"/>
      <c r="G19" s="677"/>
      <c r="H19" s="677"/>
      <c r="I19" s="677"/>
      <c r="J19" s="677"/>
      <c r="K19" s="678"/>
      <c r="L19"/>
    </row>
    <row r="20" spans="1:51" s="392" customFormat="1" ht="15.75">
      <c r="A20" s="515" t="s">
        <v>158</v>
      </c>
      <c r="B20" s="433" t="s">
        <v>665</v>
      </c>
      <c r="C20" s="107" t="s">
        <v>160</v>
      </c>
      <c r="D20" s="108" t="s">
        <v>234</v>
      </c>
      <c r="E20" s="109">
        <f>SUM(F20:I20)</f>
        <v>50</v>
      </c>
      <c r="F20" s="109">
        <f>'II rok'!Z17</f>
        <v>20</v>
      </c>
      <c r="G20" s="109">
        <f>'II rok'!AA17</f>
        <v>20</v>
      </c>
      <c r="H20" s="109">
        <f>'II rok'!AB17</f>
        <v>0</v>
      </c>
      <c r="I20" s="109">
        <f>'II rok'!AC17</f>
        <v>10</v>
      </c>
      <c r="J20" s="109">
        <f>'II rok'!AD17</f>
        <v>95</v>
      </c>
      <c r="K20" s="109">
        <f>'II rok'!AE17</f>
        <v>4</v>
      </c>
      <c r="L20" s="294"/>
    </row>
    <row r="21" spans="1:51" s="392" customFormat="1" ht="15.75">
      <c r="A21" s="515" t="s">
        <v>161</v>
      </c>
      <c r="B21" s="434" t="s">
        <v>162</v>
      </c>
      <c r="C21" s="107" t="s">
        <v>163</v>
      </c>
      <c r="D21" s="262" t="s">
        <v>661</v>
      </c>
      <c r="E21" s="109">
        <f>SUM(F21:I21)</f>
        <v>110</v>
      </c>
      <c r="F21" s="109">
        <f>'II rok'!Z18</f>
        <v>35</v>
      </c>
      <c r="G21" s="109">
        <f>'II rok'!AA18</f>
        <v>40</v>
      </c>
      <c r="H21" s="109">
        <f>'II rok'!AB18</f>
        <v>0</v>
      </c>
      <c r="I21" s="109">
        <f>'II rok'!AC18</f>
        <v>35</v>
      </c>
      <c r="J21" s="109">
        <f>'II rok'!AD18</f>
        <v>210</v>
      </c>
      <c r="K21" s="109">
        <f>'II rok'!AE18</f>
        <v>9</v>
      </c>
    </row>
    <row r="22" spans="1:51" s="460" customFormat="1" ht="15.75">
      <c r="A22" s="515" t="s">
        <v>164</v>
      </c>
      <c r="B22" s="434" t="s">
        <v>165</v>
      </c>
      <c r="C22" s="107" t="s">
        <v>166</v>
      </c>
      <c r="D22" s="262" t="s">
        <v>234</v>
      </c>
      <c r="E22" s="109">
        <f>SUM(F22:I22)</f>
        <v>30</v>
      </c>
      <c r="F22" s="263">
        <f>'II rok'!Z19</f>
        <v>30</v>
      </c>
      <c r="G22" s="263">
        <f>'II rok'!AA19</f>
        <v>0</v>
      </c>
      <c r="H22" s="263">
        <f>'II rok'!AB19</f>
        <v>0</v>
      </c>
      <c r="I22" s="263">
        <f>'II rok'!AC19</f>
        <v>0</v>
      </c>
      <c r="J22" s="263">
        <f>'II rok'!AD19</f>
        <v>50</v>
      </c>
      <c r="K22" s="263">
        <f>'II rok'!AE19</f>
        <v>2</v>
      </c>
    </row>
    <row r="23" spans="1:51" s="392" customFormat="1" ht="15.75">
      <c r="A23" s="515" t="s">
        <v>702</v>
      </c>
      <c r="B23" s="434" t="s">
        <v>291</v>
      </c>
      <c r="C23" s="107" t="s">
        <v>292</v>
      </c>
      <c r="D23" s="262" t="s">
        <v>662</v>
      </c>
      <c r="E23" s="109">
        <f t="shared" ref="E23:E24" si="3">SUM(F23:I23)</f>
        <v>130</v>
      </c>
      <c r="F23" s="263">
        <f>'III rok'!Z11</f>
        <v>40</v>
      </c>
      <c r="G23" s="263">
        <f>'III rok'!AA11</f>
        <v>90</v>
      </c>
      <c r="H23" s="263">
        <f>'III rok'!AB11</f>
        <v>0</v>
      </c>
      <c r="I23" s="263">
        <f>'III rok'!AC11</f>
        <v>0</v>
      </c>
      <c r="J23" s="263">
        <f>'III rok'!AD11</f>
        <v>200</v>
      </c>
      <c r="K23" s="263">
        <f>'III rok'!AE11</f>
        <v>8</v>
      </c>
    </row>
    <row r="24" spans="1:51" s="392" customFormat="1" ht="15.75">
      <c r="A24" s="515" t="s">
        <v>703</v>
      </c>
      <c r="B24" s="434" t="s">
        <v>294</v>
      </c>
      <c r="C24" s="107" t="s">
        <v>295</v>
      </c>
      <c r="D24" s="262" t="s">
        <v>662</v>
      </c>
      <c r="E24" s="109">
        <f t="shared" si="3"/>
        <v>125</v>
      </c>
      <c r="F24" s="263">
        <f>'III rok'!Z12</f>
        <v>45</v>
      </c>
      <c r="G24" s="263">
        <f>'III rok'!AA12</f>
        <v>80</v>
      </c>
      <c r="H24" s="263">
        <f>'III rok'!AB12</f>
        <v>0</v>
      </c>
      <c r="I24" s="263">
        <f>'III rok'!AC12</f>
        <v>0</v>
      </c>
      <c r="J24" s="263">
        <f>'III rok'!AD12</f>
        <v>205</v>
      </c>
      <c r="K24" s="263">
        <f>'III rok'!AE12</f>
        <v>8</v>
      </c>
    </row>
    <row r="25" spans="1:51" s="460" customFormat="1" ht="15.75">
      <c r="A25" s="515" t="s">
        <v>704</v>
      </c>
      <c r="B25" s="434" t="s">
        <v>296</v>
      </c>
      <c r="C25" s="107" t="s">
        <v>297</v>
      </c>
      <c r="D25" s="262" t="s">
        <v>191</v>
      </c>
      <c r="E25" s="109">
        <f>SUM(F25:I25)</f>
        <v>40</v>
      </c>
      <c r="F25" s="109">
        <f>'III rok'!Z13</f>
        <v>20</v>
      </c>
      <c r="G25" s="109">
        <f>'III rok'!AA13</f>
        <v>20</v>
      </c>
      <c r="H25" s="109">
        <f>'III rok'!AB13</f>
        <v>0</v>
      </c>
      <c r="I25" s="109">
        <f>'III rok'!AC13</f>
        <v>0</v>
      </c>
      <c r="J25" s="109">
        <f>'III rok'!AD13</f>
        <v>75</v>
      </c>
      <c r="K25" s="109">
        <f>'III rok'!AE13</f>
        <v>3</v>
      </c>
    </row>
    <row r="26" spans="1:51" s="392" customFormat="1" ht="23.25">
      <c r="A26" s="515" t="s">
        <v>705</v>
      </c>
      <c r="B26" s="434" t="s">
        <v>298</v>
      </c>
      <c r="C26" s="107" t="s">
        <v>299</v>
      </c>
      <c r="D26" s="262" t="s">
        <v>662</v>
      </c>
      <c r="E26" s="109">
        <f>SUM(F26:I26)</f>
        <v>80</v>
      </c>
      <c r="F26" s="263">
        <f>'III rok'!Z14</f>
        <v>40</v>
      </c>
      <c r="G26" s="263">
        <f>'III rok'!AA14</f>
        <v>40</v>
      </c>
      <c r="H26" s="263">
        <f>'III rok'!AB14</f>
        <v>0</v>
      </c>
      <c r="I26" s="263">
        <f>'III rok'!AC14</f>
        <v>0</v>
      </c>
      <c r="J26" s="263">
        <f>'III rok'!AD14</f>
        <v>150</v>
      </c>
      <c r="K26" s="263">
        <f>'III rok'!AE14</f>
        <v>6</v>
      </c>
      <c r="U26" s="691"/>
      <c r="V26" s="691"/>
      <c r="W26" s="297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</row>
    <row r="27" spans="1:51">
      <c r="A27" s="679" t="s">
        <v>41</v>
      </c>
      <c r="B27" s="680"/>
      <c r="C27" s="680"/>
      <c r="D27" s="681"/>
      <c r="E27" s="264">
        <f t="shared" ref="E27:K27" si="4">SUM(E20:E26)</f>
        <v>565</v>
      </c>
      <c r="F27" s="264">
        <f t="shared" si="4"/>
        <v>230</v>
      </c>
      <c r="G27" s="264">
        <f t="shared" si="4"/>
        <v>290</v>
      </c>
      <c r="H27" s="264">
        <f t="shared" si="4"/>
        <v>0</v>
      </c>
      <c r="I27" s="264">
        <f t="shared" si="4"/>
        <v>45</v>
      </c>
      <c r="J27" s="264">
        <f t="shared" si="4"/>
        <v>985</v>
      </c>
      <c r="K27" s="264">
        <f t="shared" si="4"/>
        <v>40</v>
      </c>
    </row>
    <row r="28" spans="1:51">
      <c r="A28" s="676" t="s">
        <v>706</v>
      </c>
      <c r="B28" s="677"/>
      <c r="C28" s="677"/>
      <c r="D28" s="677"/>
      <c r="E28" s="677"/>
      <c r="F28" s="677"/>
      <c r="G28" s="677"/>
      <c r="H28" s="677"/>
      <c r="I28" s="677"/>
      <c r="J28" s="677"/>
      <c r="K28" s="678"/>
    </row>
    <row r="29" spans="1:51" s="392" customFormat="1" ht="15.75">
      <c r="A29" s="402" t="s">
        <v>51</v>
      </c>
      <c r="B29" s="433" t="s">
        <v>52</v>
      </c>
      <c r="C29" s="107" t="s">
        <v>53</v>
      </c>
      <c r="D29" s="108" t="s">
        <v>672</v>
      </c>
      <c r="E29" s="109">
        <f>SUM(F29:I29)</f>
        <v>20</v>
      </c>
      <c r="F29" s="109">
        <f>'I rok'!Z21</f>
        <v>20</v>
      </c>
      <c r="G29" s="109">
        <f>'I rok'!AA21</f>
        <v>0</v>
      </c>
      <c r="H29" s="109">
        <f>'I rok'!AB21</f>
        <v>0</v>
      </c>
      <c r="I29" s="109">
        <f>'I rok'!AC21</f>
        <v>0</v>
      </c>
      <c r="J29" s="109">
        <f>'I rok'!AD21</f>
        <v>50</v>
      </c>
      <c r="K29" s="109">
        <f>'I rok'!AE21</f>
        <v>2</v>
      </c>
    </row>
    <row r="30" spans="1:51" s="392" customFormat="1" ht="15.75">
      <c r="A30" s="402" t="s">
        <v>54</v>
      </c>
      <c r="B30" s="434" t="s">
        <v>55</v>
      </c>
      <c r="C30" s="107" t="s">
        <v>40</v>
      </c>
      <c r="D30" s="262" t="s">
        <v>685</v>
      </c>
      <c r="E30" s="109">
        <f t="shared" ref="E30:E34" si="5">SUM(F30:I30)</f>
        <v>25</v>
      </c>
      <c r="F30" s="109">
        <f>'I rok'!Z22</f>
        <v>15</v>
      </c>
      <c r="G30" s="109">
        <f>'I rok'!AA22</f>
        <v>10</v>
      </c>
      <c r="H30" s="109">
        <f>'I rok'!AB22</f>
        <v>0</v>
      </c>
      <c r="I30" s="109">
        <f>'I rok'!AC22</f>
        <v>0</v>
      </c>
      <c r="J30" s="109">
        <f>'I rok'!AD22</f>
        <v>50</v>
      </c>
      <c r="K30" s="109">
        <f>'I rok'!AE22</f>
        <v>2</v>
      </c>
    </row>
    <row r="31" spans="1:51" s="392" customFormat="1" ht="15.75">
      <c r="A31" s="402" t="s">
        <v>57</v>
      </c>
      <c r="B31" s="434" t="s">
        <v>58</v>
      </c>
      <c r="C31" s="107" t="s">
        <v>36</v>
      </c>
      <c r="D31" s="262" t="s">
        <v>672</v>
      </c>
      <c r="E31" s="109">
        <f>SUM(F31:I31)</f>
        <v>30</v>
      </c>
      <c r="F31" s="109">
        <f>'I rok'!Z23</f>
        <v>30</v>
      </c>
      <c r="G31" s="109">
        <f>'I rok'!AA23</f>
        <v>0</v>
      </c>
      <c r="H31" s="109">
        <f>'I rok'!AB23</f>
        <v>0</v>
      </c>
      <c r="I31" s="109">
        <f>'I rok'!AC23</f>
        <v>0</v>
      </c>
      <c r="J31" s="109">
        <f>'I rok'!AD23</f>
        <v>50</v>
      </c>
      <c r="K31" s="109">
        <f>'I rok'!AE23</f>
        <v>2</v>
      </c>
    </row>
    <row r="32" spans="1:51" s="392" customFormat="1" ht="15.75">
      <c r="A32" s="402" t="s">
        <v>59</v>
      </c>
      <c r="B32" s="266" t="s">
        <v>60</v>
      </c>
      <c r="C32" s="107" t="s">
        <v>61</v>
      </c>
      <c r="D32" s="262" t="s">
        <v>62</v>
      </c>
      <c r="E32" s="109">
        <f>SUM(F32:I32)</f>
        <v>120</v>
      </c>
      <c r="F32" s="263">
        <f>'I rok'!Z24+'II rok'!Z22</f>
        <v>0</v>
      </c>
      <c r="G32" s="263">
        <f>'I rok'!AA24+'II rok'!AA22</f>
        <v>120</v>
      </c>
      <c r="H32" s="109">
        <f>'I rok'!AB24</f>
        <v>0</v>
      </c>
      <c r="I32" s="263">
        <f>'I rok'!AC24+'II rok'!AC22</f>
        <v>0</v>
      </c>
      <c r="J32" s="263">
        <f>'I rok'!AD24+'II rok'!AD22</f>
        <v>200</v>
      </c>
      <c r="K32" s="263">
        <f>'I rok'!AE24+'II rok'!AE22</f>
        <v>8</v>
      </c>
    </row>
    <row r="33" spans="1:11" s="460" customFormat="1" ht="15.75">
      <c r="A33" s="402" t="s">
        <v>168</v>
      </c>
      <c r="B33" s="434" t="s">
        <v>301</v>
      </c>
      <c r="C33" s="107" t="s">
        <v>302</v>
      </c>
      <c r="D33" s="262" t="s">
        <v>315</v>
      </c>
      <c r="E33" s="109">
        <v>25</v>
      </c>
      <c r="F33" s="109">
        <v>25</v>
      </c>
      <c r="G33" s="109">
        <v>0</v>
      </c>
      <c r="H33" s="109">
        <v>0</v>
      </c>
      <c r="I33" s="109">
        <v>0</v>
      </c>
      <c r="J33" s="109">
        <v>50</v>
      </c>
      <c r="K33" s="109">
        <v>2</v>
      </c>
    </row>
    <row r="34" spans="1:11" s="392" customFormat="1" ht="39.75" customHeight="1">
      <c r="A34" s="402" t="s">
        <v>170</v>
      </c>
      <c r="B34" s="434" t="s">
        <v>171</v>
      </c>
      <c r="C34" s="107" t="s">
        <v>172</v>
      </c>
      <c r="D34" s="262" t="s">
        <v>234</v>
      </c>
      <c r="E34" s="109">
        <f t="shared" si="5"/>
        <v>30</v>
      </c>
      <c r="F34" s="263">
        <f>'II rok'!Z23</f>
        <v>20</v>
      </c>
      <c r="G34" s="263">
        <f>'II rok'!AA23</f>
        <v>10</v>
      </c>
      <c r="H34" s="263">
        <f>'II rok'!AB23</f>
        <v>0</v>
      </c>
      <c r="I34" s="263">
        <f>'II rok'!AC23</f>
        <v>0</v>
      </c>
      <c r="J34" s="263">
        <f>'II rok'!AD23</f>
        <v>50</v>
      </c>
      <c r="K34" s="263">
        <f>'II rok'!AE23</f>
        <v>2</v>
      </c>
    </row>
    <row r="35" spans="1:11" ht="39.75" customHeight="1">
      <c r="A35" s="402" t="s">
        <v>303</v>
      </c>
      <c r="B35" s="434" t="s">
        <v>707</v>
      </c>
      <c r="C35" s="107" t="s">
        <v>172</v>
      </c>
      <c r="D35" s="262" t="s">
        <v>315</v>
      </c>
      <c r="E35" s="263">
        <v>30</v>
      </c>
      <c r="F35" s="263">
        <v>0</v>
      </c>
      <c r="G35" s="263">
        <v>10</v>
      </c>
      <c r="H35" s="263">
        <v>20</v>
      </c>
      <c r="I35" s="263">
        <v>0</v>
      </c>
      <c r="J35" s="263">
        <v>50</v>
      </c>
      <c r="K35" s="263">
        <v>2</v>
      </c>
    </row>
    <row r="36" spans="1:11">
      <c r="A36" s="679" t="s">
        <v>41</v>
      </c>
      <c r="B36" s="680"/>
      <c r="C36" s="680"/>
      <c r="D36" s="681"/>
      <c r="E36" s="264">
        <f t="shared" ref="E36:J36" si="6">SUM(E29:E35)</f>
        <v>280</v>
      </c>
      <c r="F36" s="264">
        <f t="shared" si="6"/>
        <v>110</v>
      </c>
      <c r="G36" s="264">
        <f t="shared" si="6"/>
        <v>150</v>
      </c>
      <c r="H36" s="264">
        <f t="shared" si="6"/>
        <v>20</v>
      </c>
      <c r="I36" s="264">
        <f t="shared" si="6"/>
        <v>0</v>
      </c>
      <c r="J36" s="264">
        <f t="shared" si="6"/>
        <v>500</v>
      </c>
      <c r="K36" s="264">
        <f>SUM(K29:K35)</f>
        <v>20</v>
      </c>
    </row>
    <row r="37" spans="1:11">
      <c r="A37" s="676" t="s">
        <v>305</v>
      </c>
      <c r="B37" s="677"/>
      <c r="C37" s="677"/>
      <c r="D37" s="677"/>
      <c r="E37" s="677"/>
      <c r="F37" s="677"/>
      <c r="G37" s="677"/>
      <c r="H37" s="677"/>
      <c r="I37" s="677"/>
      <c r="J37" s="677"/>
      <c r="K37" s="678"/>
    </row>
    <row r="38" spans="1:11" s="392" customFormat="1" ht="15.75">
      <c r="A38" s="402">
        <v>5.0999999999999996</v>
      </c>
      <c r="B38" s="433" t="s">
        <v>307</v>
      </c>
      <c r="C38" s="107" t="s">
        <v>299</v>
      </c>
      <c r="D38" s="108" t="s">
        <v>308</v>
      </c>
      <c r="E38" s="109">
        <f>SUM(F38:I38)</f>
        <v>260</v>
      </c>
      <c r="F38" s="109">
        <f>'III rok'!Z21+'IV rok'!Z14+'V rok'!Z11</f>
        <v>75</v>
      </c>
      <c r="G38" s="109">
        <f>'III rok'!AA21+'IV rok'!AA14+'V rok'!AA11</f>
        <v>70</v>
      </c>
      <c r="H38" s="109">
        <f>'III rok'!AB21+'IV rok'!AB14+'V rok'!AB11</f>
        <v>115</v>
      </c>
      <c r="I38" s="109">
        <f>'III rok'!AC21+'IV rok'!AC14+'V rok'!AC11</f>
        <v>0</v>
      </c>
      <c r="J38" s="109">
        <f>'III rok'!AD21+'IV rok'!AD14+'V rok'!AD11</f>
        <v>400</v>
      </c>
      <c r="K38" s="109">
        <f>'III rok'!AE21+'IV rok'!AE14+'V rok'!AE11</f>
        <v>16</v>
      </c>
    </row>
    <row r="39" spans="1:11" s="392" customFormat="1" ht="15.75">
      <c r="A39" s="251">
        <v>5.2</v>
      </c>
      <c r="B39" s="434" t="s">
        <v>310</v>
      </c>
      <c r="C39" s="107" t="s">
        <v>311</v>
      </c>
      <c r="D39" s="262" t="s">
        <v>312</v>
      </c>
      <c r="E39" s="109">
        <f>SUM(F39:I39)</f>
        <v>175</v>
      </c>
      <c r="F39" s="263">
        <f>'III rok'!Z22+'IV rok'!Z16+'V rok'!Z12</f>
        <v>60</v>
      </c>
      <c r="G39" s="263">
        <f>'III rok'!AA22+'IV rok'!AA16+'V rok'!AA12</f>
        <v>50</v>
      </c>
      <c r="H39" s="263">
        <f>'III rok'!AB22+'IV rok'!AB16+'V rok'!AB12</f>
        <v>65</v>
      </c>
      <c r="I39" s="109">
        <f>'III rok'!AC22+'IV rok'!AC16+'V rok'!AC12</f>
        <v>0</v>
      </c>
      <c r="J39" s="109">
        <f>'III rok'!AD22+'IV rok'!AD16+'V rok'!AD12</f>
        <v>270</v>
      </c>
      <c r="K39" s="109">
        <f>'III rok'!AE22+'IV rok'!AE16+'V rok'!AE12</f>
        <v>10</v>
      </c>
    </row>
    <row r="40" spans="1:11" s="392" customFormat="1" ht="31.5">
      <c r="A40" s="251" t="s">
        <v>313</v>
      </c>
      <c r="B40" s="434" t="s">
        <v>708</v>
      </c>
      <c r="C40" s="107" t="s">
        <v>311</v>
      </c>
      <c r="D40" s="262" t="s">
        <v>315</v>
      </c>
      <c r="E40" s="109">
        <f t="shared" ref="E40:E51" si="7">SUM(F40:I40)</f>
        <v>55</v>
      </c>
      <c r="F40" s="263">
        <f>'III rok'!Z23</f>
        <v>15</v>
      </c>
      <c r="G40" s="263">
        <f>'III rok'!AA23</f>
        <v>15</v>
      </c>
      <c r="H40" s="263">
        <f>'III rok'!AB23</f>
        <v>25</v>
      </c>
      <c r="I40" s="263">
        <f>'III rok'!AC23</f>
        <v>0</v>
      </c>
      <c r="J40" s="263">
        <f>'III rok'!AD23</f>
        <v>75</v>
      </c>
      <c r="K40" s="263">
        <f>'III rok'!AE23</f>
        <v>3</v>
      </c>
    </row>
    <row r="41" spans="1:11" s="392" customFormat="1" ht="15.75">
      <c r="A41" s="251" t="s">
        <v>316</v>
      </c>
      <c r="B41" s="434" t="s">
        <v>317</v>
      </c>
      <c r="C41" s="107" t="s">
        <v>318</v>
      </c>
      <c r="D41" s="262">
        <v>6</v>
      </c>
      <c r="E41" s="109">
        <f t="shared" ref="E41:E50" si="8">SUM(F41:I41)</f>
        <v>60</v>
      </c>
      <c r="F41" s="263">
        <f>'III rok'!Z24</f>
        <v>15</v>
      </c>
      <c r="G41" s="263">
        <f>'III rok'!AA24</f>
        <v>20</v>
      </c>
      <c r="H41" s="263">
        <f>'III rok'!AB24</f>
        <v>25</v>
      </c>
      <c r="I41" s="263">
        <f>'III rok'!AC24</f>
        <v>0</v>
      </c>
      <c r="J41" s="263">
        <f>'III rok'!AD24</f>
        <v>100</v>
      </c>
      <c r="K41" s="263">
        <f>'III rok'!AE24</f>
        <v>4</v>
      </c>
    </row>
    <row r="42" spans="1:11" s="460" customFormat="1" ht="15.75">
      <c r="A42" s="251" t="s">
        <v>319</v>
      </c>
      <c r="B42" s="434" t="s">
        <v>320</v>
      </c>
      <c r="C42" s="107" t="s">
        <v>423</v>
      </c>
      <c r="D42" s="262" t="s">
        <v>315</v>
      </c>
      <c r="E42" s="109">
        <f t="shared" si="8"/>
        <v>40</v>
      </c>
      <c r="F42" s="263">
        <f>'III rok'!Z25</f>
        <v>10</v>
      </c>
      <c r="G42" s="263">
        <f>'III rok'!AA25</f>
        <v>30</v>
      </c>
      <c r="H42" s="263">
        <f>'III rok'!AB25</f>
        <v>0</v>
      </c>
      <c r="I42" s="263">
        <f>'III rok'!AC25</f>
        <v>0</v>
      </c>
      <c r="J42" s="263">
        <f>'III rok'!AD25</f>
        <v>75</v>
      </c>
      <c r="K42" s="263">
        <f>'III rok'!AE25</f>
        <v>3</v>
      </c>
    </row>
    <row r="43" spans="1:11" s="460" customFormat="1" ht="15.75">
      <c r="A43" s="402" t="s">
        <v>392</v>
      </c>
      <c r="B43" s="433" t="s">
        <v>393</v>
      </c>
      <c r="C43" s="206" t="s">
        <v>394</v>
      </c>
      <c r="D43" s="108" t="s">
        <v>192</v>
      </c>
      <c r="E43" s="109">
        <f t="shared" si="8"/>
        <v>25</v>
      </c>
      <c r="F43" s="109">
        <v>15</v>
      </c>
      <c r="G43" s="109">
        <v>10</v>
      </c>
      <c r="H43" s="109">
        <v>0</v>
      </c>
      <c r="I43" s="109">
        <v>0</v>
      </c>
      <c r="J43" s="109">
        <v>35</v>
      </c>
      <c r="K43" s="109">
        <v>1</v>
      </c>
    </row>
    <row r="44" spans="1:11" s="392" customFormat="1" ht="15.75">
      <c r="A44" s="251" t="s">
        <v>395</v>
      </c>
      <c r="B44" s="434" t="s">
        <v>396</v>
      </c>
      <c r="C44" s="107" t="s">
        <v>397</v>
      </c>
      <c r="D44" s="262">
        <v>7</v>
      </c>
      <c r="E44" s="109">
        <f t="shared" si="8"/>
        <v>60</v>
      </c>
      <c r="F44" s="263">
        <f>'IV rok'!Z17</f>
        <v>15</v>
      </c>
      <c r="G44" s="263">
        <f>'IV rok'!AA17</f>
        <v>15</v>
      </c>
      <c r="H44" s="263">
        <f>'IV rok'!AB17</f>
        <v>30</v>
      </c>
      <c r="I44" s="263">
        <f>'IV rok'!AC17</f>
        <v>0</v>
      </c>
      <c r="J44" s="263">
        <f>'IV rok'!AD17</f>
        <v>100</v>
      </c>
      <c r="K44" s="263">
        <f>'IV rok'!AE17</f>
        <v>4</v>
      </c>
    </row>
    <row r="45" spans="1:11" s="392" customFormat="1" ht="15.75">
      <c r="A45" s="251" t="s">
        <v>398</v>
      </c>
      <c r="B45" s="434" t="s">
        <v>399</v>
      </c>
      <c r="C45" s="107" t="s">
        <v>400</v>
      </c>
      <c r="D45" s="262">
        <v>8</v>
      </c>
      <c r="E45" s="109">
        <f t="shared" si="8"/>
        <v>85</v>
      </c>
      <c r="F45" s="263">
        <f>'IV rok'!Z18</f>
        <v>25</v>
      </c>
      <c r="G45" s="263">
        <f>'IV rok'!AA18</f>
        <v>35</v>
      </c>
      <c r="H45" s="263">
        <f>'IV rok'!AB18</f>
        <v>25</v>
      </c>
      <c r="I45" s="263">
        <f>'IV rok'!AC18</f>
        <v>0</v>
      </c>
      <c r="J45" s="263">
        <f>'IV rok'!AD18</f>
        <v>125</v>
      </c>
      <c r="K45" s="263">
        <f>'IV rok'!AE18</f>
        <v>5</v>
      </c>
    </row>
    <row r="46" spans="1:11" s="271" customFormat="1" ht="15.75">
      <c r="A46" s="251" t="s">
        <v>401</v>
      </c>
      <c r="B46" s="434" t="s">
        <v>402</v>
      </c>
      <c r="C46" s="107" t="s">
        <v>403</v>
      </c>
      <c r="D46" s="262">
        <v>7</v>
      </c>
      <c r="E46" s="109">
        <f t="shared" si="8"/>
        <v>85</v>
      </c>
      <c r="F46" s="263">
        <f>'IV rok'!Z19</f>
        <v>25</v>
      </c>
      <c r="G46" s="263">
        <f>'IV rok'!AA19</f>
        <v>35</v>
      </c>
      <c r="H46" s="263">
        <f>'IV rok'!AB19</f>
        <v>25</v>
      </c>
      <c r="I46" s="263">
        <f>'IV rok'!AC19</f>
        <v>0</v>
      </c>
      <c r="J46" s="263">
        <f>'IV rok'!AD19</f>
        <v>105</v>
      </c>
      <c r="K46" s="263">
        <f>'IV rok'!AE19</f>
        <v>4</v>
      </c>
    </row>
    <row r="47" spans="1:11" s="271" customFormat="1" ht="15.75">
      <c r="A47" s="251" t="s">
        <v>404</v>
      </c>
      <c r="B47" s="434" t="s">
        <v>405</v>
      </c>
      <c r="C47" s="107" t="s">
        <v>406</v>
      </c>
      <c r="D47" s="262" t="s">
        <v>192</v>
      </c>
      <c r="E47" s="109">
        <f t="shared" si="8"/>
        <v>50</v>
      </c>
      <c r="F47" s="263">
        <f>'IV rok'!Z20</f>
        <v>20</v>
      </c>
      <c r="G47" s="263">
        <f>'IV rok'!AA20</f>
        <v>15</v>
      </c>
      <c r="H47" s="263">
        <f>'IV rok'!AB20</f>
        <v>15</v>
      </c>
      <c r="I47" s="263">
        <f>'IV rok'!AC20</f>
        <v>0</v>
      </c>
      <c r="J47" s="263">
        <f>'IV rok'!AD20</f>
        <v>75</v>
      </c>
      <c r="K47" s="263">
        <f>'IV rok'!AE20</f>
        <v>3</v>
      </c>
    </row>
    <row r="48" spans="1:11" s="271" customFormat="1" ht="15.75">
      <c r="A48" s="251" t="s">
        <v>407</v>
      </c>
      <c r="B48" s="434" t="s">
        <v>408</v>
      </c>
      <c r="C48" s="107" t="s">
        <v>409</v>
      </c>
      <c r="D48" s="262">
        <v>7</v>
      </c>
      <c r="E48" s="109">
        <f t="shared" si="8"/>
        <v>70</v>
      </c>
      <c r="F48" s="263">
        <f>'IV rok'!Z21</f>
        <v>25</v>
      </c>
      <c r="G48" s="263">
        <f>'IV rok'!AA21</f>
        <v>25</v>
      </c>
      <c r="H48" s="263">
        <f>'IV rok'!AB21</f>
        <v>20</v>
      </c>
      <c r="I48" s="263">
        <f>'IV rok'!AC21</f>
        <v>0</v>
      </c>
      <c r="J48" s="263">
        <f>'IV rok'!AD21</f>
        <v>100</v>
      </c>
      <c r="K48" s="263">
        <f>'IV rok'!AE21</f>
        <v>4</v>
      </c>
    </row>
    <row r="49" spans="1:11" s="271" customFormat="1" ht="15.75">
      <c r="A49" s="251" t="s">
        <v>410</v>
      </c>
      <c r="B49" s="434" t="s">
        <v>411</v>
      </c>
      <c r="C49" s="107" t="s">
        <v>412</v>
      </c>
      <c r="D49" s="262" t="s">
        <v>193</v>
      </c>
      <c r="E49" s="109">
        <f t="shared" si="8"/>
        <v>65</v>
      </c>
      <c r="F49" s="263">
        <f>'IV rok'!Z22</f>
        <v>30</v>
      </c>
      <c r="G49" s="263">
        <f>'IV rok'!AA22</f>
        <v>35</v>
      </c>
      <c r="H49" s="263">
        <f>'IV rok'!AB22</f>
        <v>0</v>
      </c>
      <c r="I49" s="263">
        <f>'IV rok'!AC22</f>
        <v>0</v>
      </c>
      <c r="J49" s="263">
        <f>'IV rok'!AD22</f>
        <v>120</v>
      </c>
      <c r="K49" s="263">
        <f>'IV rok'!AE22</f>
        <v>5</v>
      </c>
    </row>
    <row r="50" spans="1:11" s="271" customFormat="1" ht="15.75">
      <c r="A50" s="251" t="s">
        <v>486</v>
      </c>
      <c r="B50" s="434" t="s">
        <v>487</v>
      </c>
      <c r="C50" s="107" t="s">
        <v>160</v>
      </c>
      <c r="D50" s="262">
        <v>10</v>
      </c>
      <c r="E50" s="109">
        <f t="shared" si="8"/>
        <v>50</v>
      </c>
      <c r="F50" s="263">
        <f>'V rok'!Z13</f>
        <v>15</v>
      </c>
      <c r="G50" s="263">
        <f>'V rok'!AA13</f>
        <v>20</v>
      </c>
      <c r="H50" s="263">
        <f>'V rok'!AB13</f>
        <v>15</v>
      </c>
      <c r="I50" s="263">
        <f>'V rok'!AC13</f>
        <v>0</v>
      </c>
      <c r="J50" s="263">
        <f>'V rok'!AD13</f>
        <v>95</v>
      </c>
      <c r="K50" s="263">
        <f>'V rok'!AE13</f>
        <v>4</v>
      </c>
    </row>
    <row r="51" spans="1:11" s="271" customFormat="1" ht="15.75">
      <c r="A51" s="251" t="s">
        <v>488</v>
      </c>
      <c r="B51" s="434" t="s">
        <v>489</v>
      </c>
      <c r="C51" s="107" t="s">
        <v>490</v>
      </c>
      <c r="D51" s="262">
        <v>9</v>
      </c>
      <c r="E51" s="109">
        <f t="shared" si="7"/>
        <v>55</v>
      </c>
      <c r="F51" s="263">
        <f>'V rok'!Z14</f>
        <v>15</v>
      </c>
      <c r="G51" s="263">
        <f>'V rok'!AA14</f>
        <v>25</v>
      </c>
      <c r="H51" s="263">
        <f>'V rok'!AB14</f>
        <v>15</v>
      </c>
      <c r="I51" s="263">
        <f>'V rok'!AC14</f>
        <v>0</v>
      </c>
      <c r="J51" s="263">
        <f>'V rok'!AD14</f>
        <v>100</v>
      </c>
      <c r="K51" s="263">
        <f>'V rok'!AE14</f>
        <v>4</v>
      </c>
    </row>
    <row r="52" spans="1:11">
      <c r="A52" s="679" t="s">
        <v>41</v>
      </c>
      <c r="B52" s="680"/>
      <c r="C52" s="680"/>
      <c r="D52" s="681"/>
      <c r="E52" s="264">
        <f>SUM(E38:E51)</f>
        <v>1135</v>
      </c>
      <c r="F52" s="264">
        <f t="shared" ref="F52:K52" si="9">SUM(F38:F51)</f>
        <v>360</v>
      </c>
      <c r="G52" s="264">
        <f t="shared" si="9"/>
        <v>400</v>
      </c>
      <c r="H52" s="264">
        <f t="shared" si="9"/>
        <v>375</v>
      </c>
      <c r="I52" s="264">
        <f t="shared" si="9"/>
        <v>0</v>
      </c>
      <c r="J52" s="264">
        <f t="shared" si="9"/>
        <v>1775</v>
      </c>
      <c r="K52" s="264">
        <f t="shared" si="9"/>
        <v>70</v>
      </c>
    </row>
    <row r="53" spans="1:11" s="271" customFormat="1">
      <c r="A53" s="676" t="s">
        <v>322</v>
      </c>
      <c r="B53" s="677"/>
      <c r="C53" s="677"/>
      <c r="D53" s="677"/>
      <c r="E53" s="677"/>
      <c r="F53" s="677"/>
      <c r="G53" s="677"/>
      <c r="H53" s="677"/>
      <c r="I53" s="677"/>
      <c r="J53" s="677"/>
      <c r="K53" s="678"/>
    </row>
    <row r="54" spans="1:11" s="271" customFormat="1" ht="15.75">
      <c r="A54" s="402" t="s">
        <v>413</v>
      </c>
      <c r="B54" s="433" t="s">
        <v>414</v>
      </c>
      <c r="C54" s="206" t="s">
        <v>415</v>
      </c>
      <c r="D54" s="108" t="s">
        <v>676</v>
      </c>
      <c r="E54" s="109">
        <f>SUM(F54:I54)</f>
        <v>95</v>
      </c>
      <c r="F54" s="109">
        <f>'IV rok'!Z25</f>
        <v>30</v>
      </c>
      <c r="G54" s="109">
        <f>'IV rok'!AA25</f>
        <v>30</v>
      </c>
      <c r="H54" s="109">
        <f>'IV rok'!AB25</f>
        <v>35</v>
      </c>
      <c r="I54" s="109">
        <f>'IV rok'!AC25</f>
        <v>0</v>
      </c>
      <c r="J54" s="109">
        <f>'IV rok'!AD25</f>
        <v>125</v>
      </c>
      <c r="K54" s="109">
        <f>'IV rok'!AE25</f>
        <v>5</v>
      </c>
    </row>
    <row r="55" spans="1:11" s="271" customFormat="1" ht="15.75">
      <c r="A55" s="402" t="s">
        <v>417</v>
      </c>
      <c r="B55" s="434" t="s">
        <v>323</v>
      </c>
      <c r="C55" s="206" t="s">
        <v>324</v>
      </c>
      <c r="D55" s="262" t="s">
        <v>677</v>
      </c>
      <c r="E55" s="109">
        <f t="shared" ref="E55:E66" si="10">SUM(F55:I55)</f>
        <v>260</v>
      </c>
      <c r="F55" s="263">
        <f>'III rok'!Z28+'IV rok'!Z26+'V rok'!Z17</f>
        <v>95</v>
      </c>
      <c r="G55" s="263">
        <f>'III rok'!AA28+'IV rok'!AA26+'V rok'!AA17</f>
        <v>90</v>
      </c>
      <c r="H55" s="263">
        <f>'III rok'!AB28+'IV rok'!AB26+'V rok'!AB17</f>
        <v>75</v>
      </c>
      <c r="I55" s="263">
        <f>'III rok'!AC28+'IV rok'!AC26+'V rok'!AC17</f>
        <v>0</v>
      </c>
      <c r="J55" s="263">
        <f>'III rok'!AD28+'IV rok'!AD26+'V rok'!AD17</f>
        <v>400</v>
      </c>
      <c r="K55" s="263">
        <f>'III rok'!AE28+'IV rok'!AE26+'V rok'!AE17</f>
        <v>16</v>
      </c>
    </row>
    <row r="56" spans="1:11" s="271" customFormat="1" ht="15.75">
      <c r="A56" s="402" t="s">
        <v>418</v>
      </c>
      <c r="B56" s="266" t="s">
        <v>419</v>
      </c>
      <c r="C56" s="206" t="s">
        <v>420</v>
      </c>
      <c r="D56" s="262" t="s">
        <v>193</v>
      </c>
      <c r="E56" s="109">
        <f>SUM(F56:I56)</f>
        <v>15</v>
      </c>
      <c r="F56" s="263">
        <f>'IV rok'!Z27</f>
        <v>15</v>
      </c>
      <c r="G56" s="263">
        <f>'IV rok'!AA27</f>
        <v>0</v>
      </c>
      <c r="H56" s="263">
        <f>'IV rok'!AB27</f>
        <v>0</v>
      </c>
      <c r="I56" s="263">
        <f>'IV rok'!AC27</f>
        <v>0</v>
      </c>
      <c r="J56" s="263">
        <f>'IV rok'!AD27</f>
        <v>25</v>
      </c>
      <c r="K56" s="263">
        <f>'IV rok'!AE27</f>
        <v>1</v>
      </c>
    </row>
    <row r="57" spans="1:11" s="271" customFormat="1" ht="15.75">
      <c r="A57" s="402" t="s">
        <v>421</v>
      </c>
      <c r="B57" s="266" t="s">
        <v>422</v>
      </c>
      <c r="C57" s="206" t="s">
        <v>423</v>
      </c>
      <c r="D57" s="262">
        <v>8</v>
      </c>
      <c r="E57" s="109">
        <f>SUM(F57:I57)</f>
        <v>55</v>
      </c>
      <c r="F57" s="263">
        <f>'IV rok'!Z28</f>
        <v>15</v>
      </c>
      <c r="G57" s="263">
        <f>'IV rok'!AA28</f>
        <v>15</v>
      </c>
      <c r="H57" s="263">
        <f>'IV rok'!AB28</f>
        <v>25</v>
      </c>
      <c r="I57" s="263">
        <f>'IV rok'!AC28</f>
        <v>0</v>
      </c>
      <c r="J57" s="263">
        <f>'IV rok'!AD28</f>
        <v>75</v>
      </c>
      <c r="K57" s="263">
        <f>'IV rok'!AE28</f>
        <v>3</v>
      </c>
    </row>
    <row r="58" spans="1:11" s="271" customFormat="1" ht="15.75">
      <c r="A58" s="402" t="s">
        <v>491</v>
      </c>
      <c r="B58" s="434" t="s">
        <v>492</v>
      </c>
      <c r="C58" s="206" t="s">
        <v>493</v>
      </c>
      <c r="D58" s="262">
        <v>9</v>
      </c>
      <c r="E58" s="109">
        <f t="shared" si="10"/>
        <v>55</v>
      </c>
      <c r="F58" s="263">
        <f>'V rok'!Z18</f>
        <v>15</v>
      </c>
      <c r="G58" s="263">
        <f>'V rok'!AA18</f>
        <v>15</v>
      </c>
      <c r="H58" s="263">
        <f>'V rok'!AB18</f>
        <v>25</v>
      </c>
      <c r="I58" s="263">
        <f>'V rok'!AC18</f>
        <v>0</v>
      </c>
      <c r="J58" s="263">
        <f>'V rok'!AD18</f>
        <v>75</v>
      </c>
      <c r="K58" s="263">
        <f>'V rok'!AE18</f>
        <v>3</v>
      </c>
    </row>
    <row r="59" spans="1:11" s="271" customFormat="1" ht="15.75">
      <c r="A59" s="402" t="s">
        <v>494</v>
      </c>
      <c r="B59" s="434" t="s">
        <v>495</v>
      </c>
      <c r="C59" s="206" t="s">
        <v>496</v>
      </c>
      <c r="D59" s="262" t="s">
        <v>194</v>
      </c>
      <c r="E59" s="109">
        <f t="shared" si="10"/>
        <v>55</v>
      </c>
      <c r="F59" s="263">
        <f>'V rok'!Z19</f>
        <v>15</v>
      </c>
      <c r="G59" s="263">
        <f>'V rok'!AA19</f>
        <v>15</v>
      </c>
      <c r="H59" s="263">
        <f>'V rok'!AB19</f>
        <v>25</v>
      </c>
      <c r="I59" s="263">
        <f>'V rok'!AC19</f>
        <v>0</v>
      </c>
      <c r="J59" s="263">
        <f>'V rok'!AD19</f>
        <v>75</v>
      </c>
      <c r="K59" s="263">
        <f>'V rok'!AE19</f>
        <v>3</v>
      </c>
    </row>
    <row r="60" spans="1:11" s="271" customFormat="1" ht="15.75">
      <c r="A60" s="402" t="s">
        <v>497</v>
      </c>
      <c r="B60" s="434" t="s">
        <v>498</v>
      </c>
      <c r="C60" s="206" t="s">
        <v>499</v>
      </c>
      <c r="D60" s="262" t="s">
        <v>195</v>
      </c>
      <c r="E60" s="109">
        <f t="shared" si="10"/>
        <v>45</v>
      </c>
      <c r="F60" s="263">
        <f>'V rok'!Z20</f>
        <v>15</v>
      </c>
      <c r="G60" s="263">
        <f>'V rok'!AA20</f>
        <v>10</v>
      </c>
      <c r="H60" s="263">
        <f>'V rok'!AB20</f>
        <v>20</v>
      </c>
      <c r="I60" s="263">
        <f>'V rok'!AC20</f>
        <v>0</v>
      </c>
      <c r="J60" s="263">
        <f>'V rok'!AD20</f>
        <v>50</v>
      </c>
      <c r="K60" s="263">
        <f>'V rok'!AE20</f>
        <v>2</v>
      </c>
    </row>
    <row r="61" spans="1:11" s="271" customFormat="1" ht="15.75">
      <c r="A61" s="402" t="s">
        <v>500</v>
      </c>
      <c r="B61" s="266" t="s">
        <v>501</v>
      </c>
      <c r="C61" s="206" t="s">
        <v>502</v>
      </c>
      <c r="D61" s="262">
        <v>10</v>
      </c>
      <c r="E61" s="109">
        <f t="shared" si="10"/>
        <v>55</v>
      </c>
      <c r="F61" s="263">
        <f>'V rok'!Z21</f>
        <v>15</v>
      </c>
      <c r="G61" s="263">
        <f>'V rok'!AA21</f>
        <v>25</v>
      </c>
      <c r="H61" s="263">
        <f>'V rok'!AB21</f>
        <v>15</v>
      </c>
      <c r="I61" s="263">
        <f>'V rok'!AC21</f>
        <v>0</v>
      </c>
      <c r="J61" s="263">
        <f>'V rok'!AD21</f>
        <v>75</v>
      </c>
      <c r="K61" s="263">
        <f>'V rok'!AE21</f>
        <v>3</v>
      </c>
    </row>
    <row r="62" spans="1:11" s="271" customFormat="1" ht="15.75">
      <c r="A62" s="402" t="s">
        <v>503</v>
      </c>
      <c r="B62" s="266" t="s">
        <v>504</v>
      </c>
      <c r="C62" s="206" t="s">
        <v>505</v>
      </c>
      <c r="D62" s="262">
        <v>9</v>
      </c>
      <c r="E62" s="109">
        <f t="shared" si="10"/>
        <v>45</v>
      </c>
      <c r="F62" s="263">
        <f>'V rok'!Z22</f>
        <v>15</v>
      </c>
      <c r="G62" s="263">
        <f>'V rok'!AA22</f>
        <v>15</v>
      </c>
      <c r="H62" s="263">
        <f>'V rok'!AB22</f>
        <v>15</v>
      </c>
      <c r="I62" s="263">
        <f>'V rok'!AC22</f>
        <v>0</v>
      </c>
      <c r="J62" s="263">
        <f>'V rok'!AD22</f>
        <v>75</v>
      </c>
      <c r="K62" s="263">
        <f>'V rok'!AE22</f>
        <v>3</v>
      </c>
    </row>
    <row r="63" spans="1:11" s="271" customFormat="1" ht="28.5" customHeight="1">
      <c r="A63" s="402" t="s">
        <v>506</v>
      </c>
      <c r="B63" s="266" t="s">
        <v>507</v>
      </c>
      <c r="C63" s="206" t="s">
        <v>490</v>
      </c>
      <c r="D63" s="262" t="s">
        <v>194</v>
      </c>
      <c r="E63" s="109">
        <f t="shared" si="10"/>
        <v>40</v>
      </c>
      <c r="F63" s="263">
        <f>'V rok'!Z23</f>
        <v>15</v>
      </c>
      <c r="G63" s="263">
        <f>'V rok'!AA23</f>
        <v>10</v>
      </c>
      <c r="H63" s="263">
        <f>'V rok'!AB23</f>
        <v>15</v>
      </c>
      <c r="I63" s="263">
        <f>'V rok'!AC23</f>
        <v>0</v>
      </c>
      <c r="J63" s="263">
        <f>'V rok'!AD23</f>
        <v>75</v>
      </c>
      <c r="K63" s="263">
        <f>'V rok'!AE23</f>
        <v>3</v>
      </c>
    </row>
    <row r="64" spans="1:11" s="271" customFormat="1" ht="15.75">
      <c r="A64" s="402" t="s">
        <v>508</v>
      </c>
      <c r="B64" s="266" t="s">
        <v>509</v>
      </c>
      <c r="C64" s="206" t="s">
        <v>510</v>
      </c>
      <c r="D64" s="262" t="s">
        <v>678</v>
      </c>
      <c r="E64" s="109">
        <f t="shared" si="10"/>
        <v>125</v>
      </c>
      <c r="F64" s="263">
        <f>'V rok'!Z24</f>
        <v>30</v>
      </c>
      <c r="G64" s="263">
        <f>'V rok'!AA24</f>
        <v>50</v>
      </c>
      <c r="H64" s="263">
        <f>'V rok'!AB24</f>
        <v>45</v>
      </c>
      <c r="I64" s="263">
        <f>'V rok'!AC24</f>
        <v>0</v>
      </c>
      <c r="J64" s="263">
        <f>'V rok'!AD24</f>
        <v>175</v>
      </c>
      <c r="K64" s="263">
        <f>'V rok'!AE24</f>
        <v>7</v>
      </c>
    </row>
    <row r="65" spans="1:11" s="271" customFormat="1" ht="15.75">
      <c r="A65" s="402" t="s">
        <v>512</v>
      </c>
      <c r="B65" s="266" t="s">
        <v>513</v>
      </c>
      <c r="C65" s="206" t="s">
        <v>403</v>
      </c>
      <c r="D65" s="262">
        <v>10</v>
      </c>
      <c r="E65" s="109">
        <f t="shared" si="10"/>
        <v>40</v>
      </c>
      <c r="F65" s="263">
        <f>'V rok'!Z25</f>
        <v>15</v>
      </c>
      <c r="G65" s="263">
        <f>'V rok'!AA25</f>
        <v>10</v>
      </c>
      <c r="H65" s="263">
        <f>'V rok'!AB25</f>
        <v>15</v>
      </c>
      <c r="I65" s="263">
        <f>'V rok'!AC25</f>
        <v>0</v>
      </c>
      <c r="J65" s="263">
        <f>'V rok'!AD25</f>
        <v>50</v>
      </c>
      <c r="K65" s="263">
        <f>'V rok'!AE25</f>
        <v>2</v>
      </c>
    </row>
    <row r="66" spans="1:11" s="271" customFormat="1" ht="15.75">
      <c r="A66" s="402" t="s">
        <v>514</v>
      </c>
      <c r="B66" s="266" t="s">
        <v>515</v>
      </c>
      <c r="C66" s="206" t="s">
        <v>397</v>
      </c>
      <c r="D66" s="262">
        <v>10</v>
      </c>
      <c r="E66" s="109">
        <f t="shared" si="10"/>
        <v>45</v>
      </c>
      <c r="F66" s="263">
        <f>'V rok'!Z26</f>
        <v>15</v>
      </c>
      <c r="G66" s="263">
        <f>'V rok'!AA26</f>
        <v>15</v>
      </c>
      <c r="H66" s="263">
        <f>'V rok'!AB26</f>
        <v>15</v>
      </c>
      <c r="I66" s="263">
        <f>'V rok'!AC26</f>
        <v>0</v>
      </c>
      <c r="J66" s="263">
        <f>'V rok'!AD26</f>
        <v>50</v>
      </c>
      <c r="K66" s="263">
        <f>'V rok'!AE26</f>
        <v>2</v>
      </c>
    </row>
    <row r="67" spans="1:11" s="271" customFormat="1" ht="15.75">
      <c r="A67" s="402" t="s">
        <v>516</v>
      </c>
      <c r="B67" s="266" t="s">
        <v>517</v>
      </c>
      <c r="C67" s="261" t="s">
        <v>518</v>
      </c>
      <c r="D67" s="262" t="s">
        <v>194</v>
      </c>
      <c r="E67" s="398">
        <v>25</v>
      </c>
      <c r="F67" s="265">
        <v>10</v>
      </c>
      <c r="G67" s="265">
        <v>0</v>
      </c>
      <c r="H67" s="265">
        <v>15</v>
      </c>
      <c r="I67" s="265">
        <v>0</v>
      </c>
      <c r="J67" s="265">
        <v>50</v>
      </c>
      <c r="K67" s="265">
        <v>2</v>
      </c>
    </row>
    <row r="68" spans="1:11">
      <c r="A68" s="679" t="s">
        <v>41</v>
      </c>
      <c r="B68" s="680"/>
      <c r="C68" s="680"/>
      <c r="D68" s="681"/>
      <c r="E68" s="264">
        <f>SUM(E54:E67)</f>
        <v>955</v>
      </c>
      <c r="F68" s="264">
        <f t="shared" ref="F68:K68" si="11">SUM(F54:F67)</f>
        <v>315</v>
      </c>
      <c r="G68" s="264">
        <f t="shared" si="11"/>
        <v>300</v>
      </c>
      <c r="H68" s="264">
        <f t="shared" si="11"/>
        <v>340</v>
      </c>
      <c r="I68" s="264">
        <f t="shared" si="11"/>
        <v>0</v>
      </c>
      <c r="J68" s="264">
        <f t="shared" si="11"/>
        <v>1375</v>
      </c>
      <c r="K68" s="264">
        <f t="shared" si="11"/>
        <v>55</v>
      </c>
    </row>
    <row r="69" spans="1:11">
      <c r="A69" s="676" t="s">
        <v>173</v>
      </c>
      <c r="B69" s="677"/>
      <c r="C69" s="677"/>
      <c r="D69" s="677"/>
      <c r="E69" s="677"/>
      <c r="F69" s="677"/>
      <c r="G69" s="677"/>
      <c r="H69" s="677"/>
      <c r="I69" s="677"/>
      <c r="J69" s="677"/>
      <c r="K69" s="678"/>
    </row>
    <row r="70" spans="1:11" ht="15.75">
      <c r="A70" s="474">
        <v>7.1</v>
      </c>
      <c r="B70" s="267" t="s">
        <v>175</v>
      </c>
      <c r="C70" s="206" t="s">
        <v>176</v>
      </c>
      <c r="D70" s="108" t="s">
        <v>218</v>
      </c>
      <c r="E70" s="109">
        <f>SUM(F70:I70)</f>
        <v>15</v>
      </c>
      <c r="F70" s="109">
        <f>'II rok'!Z26</f>
        <v>15</v>
      </c>
      <c r="G70" s="109">
        <f>'II rok'!AA26</f>
        <v>0</v>
      </c>
      <c r="H70" s="109">
        <f>'II rok'!AB26</f>
        <v>0</v>
      </c>
      <c r="I70" s="109">
        <f>'II rok'!AC26</f>
        <v>0</v>
      </c>
      <c r="J70" s="109">
        <f>'II rok'!AD26</f>
        <v>25</v>
      </c>
      <c r="K70" s="109">
        <f>'II rok'!AE26</f>
        <v>1</v>
      </c>
    </row>
    <row r="71" spans="1:11" ht="15.75">
      <c r="A71" s="250">
        <v>7.2</v>
      </c>
      <c r="B71" s="266" t="s">
        <v>178</v>
      </c>
      <c r="C71" s="206" t="s">
        <v>179</v>
      </c>
      <c r="D71" s="262" t="s">
        <v>218</v>
      </c>
      <c r="E71" s="109">
        <f>SUM(F71:I71)</f>
        <v>15</v>
      </c>
      <c r="F71" s="109">
        <f>'II rok'!Z27</f>
        <v>15</v>
      </c>
      <c r="G71" s="109">
        <f>'II rok'!AA27</f>
        <v>0</v>
      </c>
      <c r="H71" s="109">
        <f>'II rok'!AB27</f>
        <v>0</v>
      </c>
      <c r="I71" s="109">
        <f>'II rok'!AC27</f>
        <v>0</v>
      </c>
      <c r="J71" s="109">
        <f>'II rok'!AD27</f>
        <v>25</v>
      </c>
      <c r="K71" s="109">
        <f>'II rok'!AE27</f>
        <v>1</v>
      </c>
    </row>
    <row r="72" spans="1:11" ht="15.75">
      <c r="A72" s="250">
        <v>7.3</v>
      </c>
      <c r="B72" s="266" t="s">
        <v>181</v>
      </c>
      <c r="C72" s="206" t="s">
        <v>182</v>
      </c>
      <c r="D72" s="262" t="s">
        <v>234</v>
      </c>
      <c r="E72" s="109">
        <f>SUM(F72:I72)</f>
        <v>15</v>
      </c>
      <c r="F72" s="109">
        <f>'II rok'!Z28</f>
        <v>15</v>
      </c>
      <c r="G72" s="109">
        <f>'II rok'!AA28</f>
        <v>0</v>
      </c>
      <c r="H72" s="109">
        <f>'II rok'!AB28</f>
        <v>0</v>
      </c>
      <c r="I72" s="109">
        <f>'II rok'!AC28</f>
        <v>0</v>
      </c>
      <c r="J72" s="109">
        <f>'II rok'!AD28</f>
        <v>25</v>
      </c>
      <c r="K72" s="109">
        <f>'II rok'!AE28</f>
        <v>1</v>
      </c>
    </row>
    <row r="73" spans="1:11" ht="15.75">
      <c r="A73" s="250">
        <v>7.4</v>
      </c>
      <c r="B73" s="266" t="s">
        <v>519</v>
      </c>
      <c r="C73" s="206" t="s">
        <v>299</v>
      </c>
      <c r="D73" s="262" t="s">
        <v>194</v>
      </c>
      <c r="E73" s="109">
        <f>SUM(F73:I73)</f>
        <v>15</v>
      </c>
      <c r="F73" s="263">
        <f>'V rok'!Z30</f>
        <v>15</v>
      </c>
      <c r="G73" s="263">
        <f>'V rok'!AA30</f>
        <v>0</v>
      </c>
      <c r="H73" s="263">
        <f>'V rok'!AB30</f>
        <v>0</v>
      </c>
      <c r="I73" s="263">
        <f>'V rok'!AC30</f>
        <v>0</v>
      </c>
      <c r="J73" s="263">
        <f>'V rok'!AD30</f>
        <v>25</v>
      </c>
      <c r="K73" s="263">
        <f>'V rok'!AE30</f>
        <v>1</v>
      </c>
    </row>
    <row r="74" spans="1:11" ht="15.75">
      <c r="A74" s="250">
        <v>7.5</v>
      </c>
      <c r="B74" s="266" t="s">
        <v>520</v>
      </c>
      <c r="C74" s="206" t="s">
        <v>521</v>
      </c>
      <c r="D74" s="262">
        <v>10</v>
      </c>
      <c r="E74" s="109">
        <f>SUM(F74:I74)</f>
        <v>40</v>
      </c>
      <c r="F74" s="263">
        <f>'V rok'!Z31</f>
        <v>20</v>
      </c>
      <c r="G74" s="263">
        <f>'V rok'!AA31</f>
        <v>15</v>
      </c>
      <c r="H74" s="263">
        <f>'V rok'!AB31</f>
        <v>5</v>
      </c>
      <c r="I74" s="263">
        <f>'V rok'!AC31</f>
        <v>0</v>
      </c>
      <c r="J74" s="263">
        <f>'V rok'!AD31</f>
        <v>50</v>
      </c>
      <c r="K74" s="263">
        <f>'V rok'!AE31</f>
        <v>2</v>
      </c>
    </row>
    <row r="75" spans="1:11">
      <c r="A75" s="679" t="s">
        <v>41</v>
      </c>
      <c r="B75" s="680"/>
      <c r="C75" s="680"/>
      <c r="D75" s="681"/>
      <c r="E75" s="264">
        <f>SUM(E70:E74)</f>
        <v>100</v>
      </c>
      <c r="F75" s="264">
        <f t="shared" ref="F75:K75" si="12">SUM(F70:F74)</f>
        <v>80</v>
      </c>
      <c r="G75" s="264">
        <f t="shared" si="12"/>
        <v>15</v>
      </c>
      <c r="H75" s="264">
        <f t="shared" si="12"/>
        <v>5</v>
      </c>
      <c r="I75" s="264">
        <f t="shared" si="12"/>
        <v>0</v>
      </c>
      <c r="J75" s="264">
        <f t="shared" si="12"/>
        <v>150</v>
      </c>
      <c r="K75" s="264">
        <f t="shared" si="12"/>
        <v>6</v>
      </c>
    </row>
    <row r="76" spans="1:11">
      <c r="A76" s="676" t="s">
        <v>709</v>
      </c>
      <c r="B76" s="677"/>
      <c r="C76" s="677"/>
      <c r="D76" s="677"/>
      <c r="E76" s="677"/>
      <c r="F76" s="677"/>
      <c r="G76" s="677"/>
      <c r="H76" s="677"/>
      <c r="I76" s="677"/>
      <c r="J76" s="677"/>
      <c r="K76" s="678"/>
    </row>
    <row r="77" spans="1:11" ht="31.5">
      <c r="A77" s="474">
        <v>8.1</v>
      </c>
      <c r="B77" s="267" t="s">
        <v>710</v>
      </c>
      <c r="C77" s="206" t="s">
        <v>311</v>
      </c>
      <c r="D77" s="108" t="s">
        <v>196</v>
      </c>
      <c r="E77" s="109">
        <f>SUM(F77:I77)</f>
        <v>240</v>
      </c>
      <c r="F77" s="109">
        <f>'VI rok'!Z11</f>
        <v>0</v>
      </c>
      <c r="G77" s="109">
        <f>'VI rok'!AA11</f>
        <v>0</v>
      </c>
      <c r="H77" s="109">
        <f>'VI rok'!AB11</f>
        <v>240</v>
      </c>
      <c r="I77" s="109">
        <f>'VI rok'!AC11</f>
        <v>0</v>
      </c>
      <c r="J77" s="109">
        <f>'VI rok'!AD11</f>
        <v>400</v>
      </c>
      <c r="K77" s="109">
        <f>'VI rok'!AE11</f>
        <v>16</v>
      </c>
    </row>
    <row r="78" spans="1:11" ht="31.5">
      <c r="A78" s="250">
        <v>8.1999999999999993</v>
      </c>
      <c r="B78" s="266" t="s">
        <v>711</v>
      </c>
      <c r="C78" s="206" t="s">
        <v>299</v>
      </c>
      <c r="D78" s="262" t="s">
        <v>196</v>
      </c>
      <c r="E78" s="109">
        <f t="shared" ref="E78:E84" si="13">SUM(F78:I78)</f>
        <v>120</v>
      </c>
      <c r="F78" s="109">
        <f>'VI rok'!Z12</f>
        <v>0</v>
      </c>
      <c r="G78" s="109">
        <f>'VI rok'!AA12</f>
        <v>0</v>
      </c>
      <c r="H78" s="109">
        <f>'VI rok'!AB12</f>
        <v>120</v>
      </c>
      <c r="I78" s="109">
        <f>'VI rok'!AC12</f>
        <v>0</v>
      </c>
      <c r="J78" s="109">
        <f>'VI rok'!AD12</f>
        <v>200</v>
      </c>
      <c r="K78" s="109">
        <f>'VI rok'!AE12</f>
        <v>8</v>
      </c>
    </row>
    <row r="79" spans="1:11" ht="31.5">
      <c r="A79" s="250">
        <v>8.3000000000000007</v>
      </c>
      <c r="B79" s="266" t="s">
        <v>626</v>
      </c>
      <c r="C79" s="206" t="s">
        <v>324</v>
      </c>
      <c r="D79" s="262" t="s">
        <v>681</v>
      </c>
      <c r="E79" s="109">
        <f t="shared" si="13"/>
        <v>120</v>
      </c>
      <c r="F79" s="109">
        <f>'VI rok'!Z13</f>
        <v>0</v>
      </c>
      <c r="G79" s="109">
        <f>'VI rok'!AA13</f>
        <v>0</v>
      </c>
      <c r="H79" s="109">
        <f>'VI rok'!AB13</f>
        <v>120</v>
      </c>
      <c r="I79" s="109">
        <f>'VI rok'!AC13</f>
        <v>0</v>
      </c>
      <c r="J79" s="109">
        <f>'VI rok'!AD13</f>
        <v>200</v>
      </c>
      <c r="K79" s="109">
        <f>'VI rok'!AE13</f>
        <v>8</v>
      </c>
    </row>
    <row r="80" spans="1:11" ht="31.5">
      <c r="A80" s="250">
        <v>8.4</v>
      </c>
      <c r="B80" s="266" t="s">
        <v>628</v>
      </c>
      <c r="C80" s="206" t="s">
        <v>510</v>
      </c>
      <c r="D80" s="262" t="s">
        <v>198</v>
      </c>
      <c r="E80" s="109">
        <f t="shared" si="13"/>
        <v>60</v>
      </c>
      <c r="F80" s="109">
        <f>'VI rok'!Z14</f>
        <v>0</v>
      </c>
      <c r="G80" s="109">
        <f>'VI rok'!AA14</f>
        <v>0</v>
      </c>
      <c r="H80" s="109">
        <f>'VI rok'!AB14</f>
        <v>60</v>
      </c>
      <c r="I80" s="109">
        <f>'VI rok'!AC14</f>
        <v>0</v>
      </c>
      <c r="J80" s="109">
        <f>'VI rok'!AD14</f>
        <v>100</v>
      </c>
      <c r="K80" s="109">
        <f>'VI rok'!AE14</f>
        <v>4</v>
      </c>
    </row>
    <row r="81" spans="1:11" ht="31.5">
      <c r="A81" s="250">
        <v>8.5</v>
      </c>
      <c r="B81" s="266" t="s">
        <v>629</v>
      </c>
      <c r="C81" s="206" t="s">
        <v>400</v>
      </c>
      <c r="D81" s="262" t="s">
        <v>196</v>
      </c>
      <c r="E81" s="109">
        <f t="shared" si="13"/>
        <v>60</v>
      </c>
      <c r="F81" s="109">
        <f>'VI rok'!Z15</f>
        <v>0</v>
      </c>
      <c r="G81" s="109">
        <f>'VI rok'!AA15</f>
        <v>0</v>
      </c>
      <c r="H81" s="109">
        <f>'VI rok'!AB15</f>
        <v>60</v>
      </c>
      <c r="I81" s="109">
        <f>'VI rok'!AC15</f>
        <v>0</v>
      </c>
      <c r="J81" s="109">
        <f>'VI rok'!AD15</f>
        <v>100</v>
      </c>
      <c r="K81" s="109">
        <f>'VI rok'!AE15</f>
        <v>4</v>
      </c>
    </row>
    <row r="82" spans="1:11" ht="31.5">
      <c r="A82" s="250">
        <v>8.6</v>
      </c>
      <c r="B82" s="266" t="s">
        <v>631</v>
      </c>
      <c r="C82" s="206" t="s">
        <v>490</v>
      </c>
      <c r="D82" s="262" t="s">
        <v>198</v>
      </c>
      <c r="E82" s="109">
        <f t="shared" si="13"/>
        <v>60</v>
      </c>
      <c r="F82" s="109">
        <f>'VI rok'!Z16</f>
        <v>0</v>
      </c>
      <c r="G82" s="109">
        <f>'VI rok'!AA16</f>
        <v>0</v>
      </c>
      <c r="H82" s="109">
        <f>'VI rok'!AB16</f>
        <v>60</v>
      </c>
      <c r="I82" s="109">
        <f>'VI rok'!AC16</f>
        <v>0</v>
      </c>
      <c r="J82" s="109">
        <f>'VI rok'!AD16</f>
        <v>100</v>
      </c>
      <c r="K82" s="109">
        <f>'VI rok'!AE16</f>
        <v>4</v>
      </c>
    </row>
    <row r="83" spans="1:11" ht="31.5">
      <c r="A83" s="250">
        <v>8.6999999999999993</v>
      </c>
      <c r="B83" s="266" t="s">
        <v>632</v>
      </c>
      <c r="C83" s="206" t="s">
        <v>490</v>
      </c>
      <c r="D83" s="262" t="s">
        <v>198</v>
      </c>
      <c r="E83" s="109">
        <f t="shared" si="13"/>
        <v>60</v>
      </c>
      <c r="F83" s="109">
        <f>'VI rok'!Z17</f>
        <v>0</v>
      </c>
      <c r="G83" s="109">
        <f>'VI rok'!AA17</f>
        <v>0</v>
      </c>
      <c r="H83" s="109">
        <f>'VI rok'!AB17</f>
        <v>60</v>
      </c>
      <c r="I83" s="109">
        <f>'VI rok'!AC17</f>
        <v>0</v>
      </c>
      <c r="J83" s="109">
        <f>'VI rok'!AD17</f>
        <v>100</v>
      </c>
      <c r="K83" s="109">
        <f>'VI rok'!AE17</f>
        <v>4</v>
      </c>
    </row>
    <row r="84" spans="1:11" ht="15.75">
      <c r="A84" s="250">
        <v>8.8000000000000007</v>
      </c>
      <c r="B84" s="266" t="s">
        <v>683</v>
      </c>
      <c r="C84" s="206" t="s">
        <v>634</v>
      </c>
      <c r="D84" s="262" t="s">
        <v>198</v>
      </c>
      <c r="E84" s="109">
        <f t="shared" si="13"/>
        <v>180</v>
      </c>
      <c r="F84" s="109">
        <f>'VI rok'!Z18</f>
        <v>0</v>
      </c>
      <c r="G84" s="109">
        <f>'VI rok'!AA18</f>
        <v>0</v>
      </c>
      <c r="H84" s="109">
        <f>'VI rok'!AB18</f>
        <v>180</v>
      </c>
      <c r="I84" s="109">
        <f>'VI rok'!AC18</f>
        <v>0</v>
      </c>
      <c r="J84" s="109">
        <f>'VI rok'!AD18</f>
        <v>300</v>
      </c>
      <c r="K84" s="109">
        <f>'VI rok'!AE18</f>
        <v>12</v>
      </c>
    </row>
    <row r="85" spans="1:11" s="392" customFormat="1" ht="31.5">
      <c r="A85" s="521" t="s">
        <v>712</v>
      </c>
      <c r="B85" s="266" t="s">
        <v>635</v>
      </c>
      <c r="C85" s="206" t="s">
        <v>636</v>
      </c>
      <c r="D85" s="262" t="s">
        <v>198</v>
      </c>
      <c r="E85" s="398">
        <v>0</v>
      </c>
      <c r="F85" s="398">
        <v>0</v>
      </c>
      <c r="G85" s="398">
        <v>0</v>
      </c>
      <c r="H85" s="398">
        <v>0</v>
      </c>
      <c r="I85" s="398">
        <v>0</v>
      </c>
      <c r="J85" s="398">
        <v>0</v>
      </c>
      <c r="K85" s="398">
        <v>0</v>
      </c>
    </row>
    <row r="86" spans="1:11">
      <c r="A86" s="679" t="s">
        <v>41</v>
      </c>
      <c r="B86" s="680"/>
      <c r="C86" s="680"/>
      <c r="D86" s="681"/>
      <c r="E86" s="264">
        <f>SUM(E77:E85)</f>
        <v>900</v>
      </c>
      <c r="F86" s="264">
        <f t="shared" ref="F86:K86" si="14">SUM(F77:F85)</f>
        <v>0</v>
      </c>
      <c r="G86" s="264">
        <f t="shared" si="14"/>
        <v>0</v>
      </c>
      <c r="H86" s="264">
        <f t="shared" si="14"/>
        <v>900</v>
      </c>
      <c r="I86" s="264">
        <f t="shared" si="14"/>
        <v>0</v>
      </c>
      <c r="J86" s="264">
        <f t="shared" si="14"/>
        <v>1500</v>
      </c>
      <c r="K86" s="264">
        <f t="shared" si="14"/>
        <v>60</v>
      </c>
    </row>
    <row r="87" spans="1:11">
      <c r="A87" s="676" t="s">
        <v>63</v>
      </c>
      <c r="B87" s="677"/>
      <c r="C87" s="677"/>
      <c r="D87" s="677"/>
      <c r="E87" s="677"/>
      <c r="F87" s="677"/>
      <c r="G87" s="677"/>
      <c r="H87" s="677"/>
      <c r="I87" s="677"/>
      <c r="J87" s="677"/>
      <c r="K87" s="678"/>
    </row>
    <row r="88" spans="1:11" ht="15.75">
      <c r="A88" s="474">
        <v>9.1</v>
      </c>
      <c r="B88" s="267" t="s">
        <v>65</v>
      </c>
      <c r="C88" s="206" t="s">
        <v>66</v>
      </c>
      <c r="D88" s="108" t="s">
        <v>685</v>
      </c>
      <c r="E88" s="109">
        <f>'I rok'!Y27</f>
        <v>120</v>
      </c>
      <c r="F88" s="109">
        <v>0</v>
      </c>
      <c r="G88" s="109">
        <v>0</v>
      </c>
      <c r="H88" s="109">
        <f>'I rok'!AB27</f>
        <v>120</v>
      </c>
      <c r="I88" s="109">
        <v>0</v>
      </c>
      <c r="J88" s="109">
        <f>'I rok'!AD27</f>
        <v>120</v>
      </c>
      <c r="K88" s="109">
        <f>'I rok'!AE27</f>
        <v>4</v>
      </c>
    </row>
    <row r="89" spans="1:11" ht="15.75">
      <c r="A89" s="250">
        <v>9.1999999999999993</v>
      </c>
      <c r="B89" s="266" t="s">
        <v>184</v>
      </c>
      <c r="C89" s="206" t="s">
        <v>185</v>
      </c>
      <c r="D89" s="262" t="s">
        <v>234</v>
      </c>
      <c r="E89" s="263">
        <f>'II rok'!Y31</f>
        <v>90</v>
      </c>
      <c r="F89" s="263">
        <v>0</v>
      </c>
      <c r="G89" s="263">
        <v>0</v>
      </c>
      <c r="H89" s="263">
        <f>'II rok'!AB31</f>
        <v>90</v>
      </c>
      <c r="I89" s="263">
        <v>0</v>
      </c>
      <c r="J89" s="263">
        <f>'II rok'!AD31</f>
        <v>90</v>
      </c>
      <c r="K89" s="263">
        <f>'II rok'!AE31</f>
        <v>3</v>
      </c>
    </row>
    <row r="90" spans="1:11" ht="15.75">
      <c r="A90" s="250">
        <v>9.3000000000000007</v>
      </c>
      <c r="B90" s="266" t="s">
        <v>187</v>
      </c>
      <c r="C90" s="206" t="s">
        <v>188</v>
      </c>
      <c r="D90" s="262" t="s">
        <v>234</v>
      </c>
      <c r="E90" s="263">
        <f>'II rok'!Y32</f>
        <v>30</v>
      </c>
      <c r="F90" s="263">
        <v>0</v>
      </c>
      <c r="G90" s="263">
        <v>0</v>
      </c>
      <c r="H90" s="263">
        <f>'II rok'!AB32</f>
        <v>30</v>
      </c>
      <c r="I90" s="263">
        <v>0</v>
      </c>
      <c r="J90" s="263">
        <f>'II rok'!AD32</f>
        <v>30</v>
      </c>
      <c r="K90" s="263">
        <f>'II rok'!AE32</f>
        <v>1</v>
      </c>
    </row>
    <row r="91" spans="1:11" ht="15.75">
      <c r="A91" s="250">
        <v>9.4</v>
      </c>
      <c r="B91" s="266" t="s">
        <v>310</v>
      </c>
      <c r="C91" s="206" t="s">
        <v>326</v>
      </c>
      <c r="D91" s="262" t="s">
        <v>191</v>
      </c>
      <c r="E91" s="263">
        <f>'III rok'!Y31</f>
        <v>120</v>
      </c>
      <c r="F91" s="263">
        <v>0</v>
      </c>
      <c r="G91" s="263">
        <v>0</v>
      </c>
      <c r="H91" s="263">
        <f>'III rok'!AB31</f>
        <v>120</v>
      </c>
      <c r="I91" s="263">
        <v>0</v>
      </c>
      <c r="J91" s="263">
        <f>'III rok'!AD31</f>
        <v>120</v>
      </c>
      <c r="K91" s="263">
        <f>'III rok'!AE31</f>
        <v>4</v>
      </c>
    </row>
    <row r="92" spans="1:11" ht="15.75">
      <c r="A92" s="250">
        <v>9.5</v>
      </c>
      <c r="B92" s="266" t="s">
        <v>424</v>
      </c>
      <c r="C92" s="206" t="s">
        <v>425</v>
      </c>
      <c r="D92" s="262" t="s">
        <v>193</v>
      </c>
      <c r="E92" s="263">
        <f>'IV rok'!Y31</f>
        <v>60</v>
      </c>
      <c r="F92" s="263">
        <v>0</v>
      </c>
      <c r="G92" s="263">
        <v>0</v>
      </c>
      <c r="H92" s="263">
        <f>'IV rok'!AB31</f>
        <v>60</v>
      </c>
      <c r="I92" s="263">
        <v>0</v>
      </c>
      <c r="J92" s="263">
        <f>'IV rok'!AD31</f>
        <v>60</v>
      </c>
      <c r="K92" s="263">
        <f>'IV rok'!AE31</f>
        <v>2</v>
      </c>
    </row>
    <row r="93" spans="1:11" ht="15.75">
      <c r="A93" s="250">
        <v>9.6</v>
      </c>
      <c r="B93" s="266" t="s">
        <v>307</v>
      </c>
      <c r="C93" s="206" t="s">
        <v>426</v>
      </c>
      <c r="D93" s="262" t="s">
        <v>193</v>
      </c>
      <c r="E93" s="263">
        <f>'IV rok'!Y32</f>
        <v>60</v>
      </c>
      <c r="F93" s="263">
        <v>0</v>
      </c>
      <c r="G93" s="263">
        <v>0</v>
      </c>
      <c r="H93" s="263">
        <f>'IV rok'!AB32</f>
        <v>60</v>
      </c>
      <c r="I93" s="263">
        <v>0</v>
      </c>
      <c r="J93" s="263">
        <f>'IV rok'!AD32</f>
        <v>60</v>
      </c>
      <c r="K93" s="263">
        <f>'IV rok'!AE32</f>
        <v>2</v>
      </c>
    </row>
    <row r="94" spans="1:11" ht="15.75">
      <c r="A94" s="250">
        <v>9.6999999999999993</v>
      </c>
      <c r="B94" s="266" t="s">
        <v>522</v>
      </c>
      <c r="C94" s="206" t="s">
        <v>523</v>
      </c>
      <c r="D94" s="262" t="s">
        <v>195</v>
      </c>
      <c r="E94" s="263">
        <f>'V rok'!Y34</f>
        <v>60</v>
      </c>
      <c r="F94" s="263">
        <v>0</v>
      </c>
      <c r="G94" s="263">
        <v>0</v>
      </c>
      <c r="H94" s="263">
        <f>'V rok'!AB34</f>
        <v>60</v>
      </c>
      <c r="I94" s="263">
        <v>0</v>
      </c>
      <c r="J94" s="263">
        <f>'V rok'!AD34</f>
        <v>60</v>
      </c>
      <c r="K94" s="263">
        <f>'V rok'!AE34</f>
        <v>2</v>
      </c>
    </row>
    <row r="95" spans="1:11" ht="15.75">
      <c r="A95" s="250">
        <v>9.8000000000000007</v>
      </c>
      <c r="B95" s="266" t="s">
        <v>509</v>
      </c>
      <c r="C95" s="206" t="s">
        <v>524</v>
      </c>
      <c r="D95" s="262" t="s">
        <v>195</v>
      </c>
      <c r="E95" s="263">
        <f>'V rok'!Y35</f>
        <v>60</v>
      </c>
      <c r="F95" s="263">
        <v>0</v>
      </c>
      <c r="G95" s="263">
        <v>0</v>
      </c>
      <c r="H95" s="263">
        <f>'V rok'!AB35</f>
        <v>60</v>
      </c>
      <c r="I95" s="263">
        <v>0</v>
      </c>
      <c r="J95" s="263">
        <f>'V rok'!AD35</f>
        <v>60</v>
      </c>
      <c r="K95" s="263">
        <f>'V rok'!AE35</f>
        <v>2</v>
      </c>
    </row>
    <row r="96" spans="1:11">
      <c r="A96" s="675" t="s">
        <v>41</v>
      </c>
      <c r="B96" s="675"/>
      <c r="C96" s="268"/>
      <c r="D96" s="269"/>
      <c r="E96" s="270">
        <f>SUM(E88:E95)</f>
        <v>600</v>
      </c>
      <c r="F96" s="270">
        <f t="shared" ref="F96:K96" si="15">SUM(F88:F95)</f>
        <v>0</v>
      </c>
      <c r="G96" s="270">
        <f t="shared" si="15"/>
        <v>0</v>
      </c>
      <c r="H96" s="270">
        <f t="shared" si="15"/>
        <v>600</v>
      </c>
      <c r="I96" s="270">
        <f t="shared" si="15"/>
        <v>0</v>
      </c>
      <c r="J96" s="270">
        <f t="shared" si="15"/>
        <v>600</v>
      </c>
      <c r="K96" s="270">
        <f t="shared" si="15"/>
        <v>20</v>
      </c>
    </row>
    <row r="97" spans="1:11">
      <c r="A97" s="676" t="s">
        <v>67</v>
      </c>
      <c r="B97" s="677"/>
      <c r="C97" s="677"/>
      <c r="D97" s="677"/>
      <c r="E97" s="677"/>
      <c r="F97" s="677"/>
      <c r="G97" s="677"/>
      <c r="H97" s="677"/>
      <c r="I97" s="677"/>
      <c r="J97" s="677"/>
      <c r="K97" s="678"/>
    </row>
    <row r="98" spans="1:11" s="271" customFormat="1" ht="15.75">
      <c r="A98" s="250">
        <v>10.199999999999999</v>
      </c>
      <c r="B98" s="266" t="s">
        <v>69</v>
      </c>
      <c r="C98" s="206" t="s">
        <v>70</v>
      </c>
      <c r="D98" s="262" t="s">
        <v>672</v>
      </c>
      <c r="E98" s="263">
        <f t="shared" ref="E98:E103" si="16">SUM(F98:I98)</f>
        <v>30</v>
      </c>
      <c r="F98" s="263">
        <v>0</v>
      </c>
      <c r="G98" s="263">
        <f>'I rok'!AA30</f>
        <v>30</v>
      </c>
      <c r="H98" s="263">
        <v>0</v>
      </c>
      <c r="I98" s="263">
        <v>0</v>
      </c>
      <c r="J98" s="263">
        <f>'I rok'!AD30</f>
        <v>50</v>
      </c>
      <c r="K98" s="263">
        <f>'I rok'!AE30</f>
        <v>2</v>
      </c>
    </row>
    <row r="99" spans="1:11" s="271" customFormat="1" ht="18.75" customHeight="1">
      <c r="A99" s="250">
        <v>10.3</v>
      </c>
      <c r="B99" s="266" t="s">
        <v>72</v>
      </c>
      <c r="C99" s="206" t="s">
        <v>73</v>
      </c>
      <c r="D99" s="262" t="s">
        <v>672</v>
      </c>
      <c r="E99" s="263">
        <f t="shared" si="16"/>
        <v>2</v>
      </c>
      <c r="F99" s="263">
        <f>'I rok'!Z31</f>
        <v>0</v>
      </c>
      <c r="G99" s="263">
        <f>'I rok'!AA31</f>
        <v>2</v>
      </c>
      <c r="H99" s="263">
        <f>'I rok'!AB31</f>
        <v>0</v>
      </c>
      <c r="I99" s="263">
        <f>'I rok'!AC31</f>
        <v>0</v>
      </c>
      <c r="J99" s="263">
        <f>'I rok'!AD31</f>
        <v>2</v>
      </c>
      <c r="K99" s="263">
        <f>'I rok'!AE31</f>
        <v>0</v>
      </c>
    </row>
    <row r="100" spans="1:11" s="271" customFormat="1" ht="15.75" customHeight="1">
      <c r="A100" s="250">
        <v>10.4</v>
      </c>
      <c r="B100" s="266" t="s">
        <v>75</v>
      </c>
      <c r="C100" s="206" t="s">
        <v>76</v>
      </c>
      <c r="D100" s="262" t="s">
        <v>672</v>
      </c>
      <c r="E100" s="263">
        <f t="shared" si="16"/>
        <v>5</v>
      </c>
      <c r="F100" s="263">
        <f>'I rok'!Z32</f>
        <v>5</v>
      </c>
      <c r="G100" s="263">
        <f>'I rok'!AA32</f>
        <v>0</v>
      </c>
      <c r="H100" s="263">
        <f>'I rok'!AB32</f>
        <v>0</v>
      </c>
      <c r="I100" s="263">
        <f>'I rok'!AC32</f>
        <v>0</v>
      </c>
      <c r="J100" s="263">
        <f>'I rok'!AD32</f>
        <v>5</v>
      </c>
      <c r="K100" s="263">
        <f>'I rok'!AE32</f>
        <v>0</v>
      </c>
    </row>
    <row r="101" spans="1:11" s="271" customFormat="1" ht="18.75" customHeight="1">
      <c r="A101" s="250">
        <v>10.5</v>
      </c>
      <c r="B101" s="266" t="s">
        <v>78</v>
      </c>
      <c r="C101" s="206" t="s">
        <v>79</v>
      </c>
      <c r="D101" s="262" t="s">
        <v>655</v>
      </c>
      <c r="E101" s="263">
        <f>'I rok'!Y33</f>
        <v>60</v>
      </c>
      <c r="F101" s="263">
        <v>0</v>
      </c>
      <c r="G101" s="263">
        <f>'I rok'!AA33</f>
        <v>60</v>
      </c>
      <c r="H101" s="263">
        <v>0</v>
      </c>
      <c r="I101" s="263">
        <v>0</v>
      </c>
      <c r="J101" s="263">
        <f>'I rok'!AD33</f>
        <v>60</v>
      </c>
      <c r="K101" s="263">
        <f>'I rok'!AE33</f>
        <v>0</v>
      </c>
    </row>
    <row r="102" spans="1:11" s="271" customFormat="1">
      <c r="A102" s="673"/>
      <c r="B102" s="662" t="s">
        <v>189</v>
      </c>
      <c r="C102" s="663"/>
      <c r="D102" s="262" t="s">
        <v>218</v>
      </c>
      <c r="E102" s="263">
        <f t="shared" si="16"/>
        <v>30</v>
      </c>
      <c r="F102" s="263">
        <f>'II rok'!Z35</f>
        <v>0</v>
      </c>
      <c r="G102" s="263">
        <f>'II rok'!AA35</f>
        <v>30</v>
      </c>
      <c r="H102" s="263">
        <f>'I rok'!AB34</f>
        <v>0</v>
      </c>
      <c r="I102" s="263">
        <f>'II rok'!AC35</f>
        <v>0</v>
      </c>
      <c r="J102" s="263">
        <f>'II rok'!AD35</f>
        <v>50</v>
      </c>
      <c r="K102" s="263">
        <f>'II rok'!AE35</f>
        <v>2</v>
      </c>
    </row>
    <row r="103" spans="1:11" s="271" customFormat="1">
      <c r="A103" s="674"/>
      <c r="B103" s="664"/>
      <c r="C103" s="665"/>
      <c r="D103" s="262" t="s">
        <v>234</v>
      </c>
      <c r="E103" s="263">
        <f t="shared" si="16"/>
        <v>30</v>
      </c>
      <c r="F103" s="263">
        <f>'II rok'!Z36</f>
        <v>0</v>
      </c>
      <c r="G103" s="263">
        <f>'II rok'!AA36</f>
        <v>30</v>
      </c>
      <c r="H103" s="263">
        <f>'I rok'!AB35</f>
        <v>0</v>
      </c>
      <c r="I103" s="263">
        <f>'II rok'!AC36</f>
        <v>0</v>
      </c>
      <c r="J103" s="263">
        <f>'II rok'!AD36</f>
        <v>50</v>
      </c>
      <c r="K103" s="263">
        <f>'II rok'!AE36</f>
        <v>2</v>
      </c>
    </row>
    <row r="104" spans="1:11" ht="18" customHeight="1">
      <c r="A104" s="675" t="s">
        <v>41</v>
      </c>
      <c r="B104" s="675"/>
      <c r="C104" s="268"/>
      <c r="D104" s="269"/>
      <c r="E104" s="270">
        <f>SUM(E98:E103)</f>
        <v>157</v>
      </c>
      <c r="F104" s="270">
        <f t="shared" ref="F104:K104" si="17">SUM(F98:F103)</f>
        <v>5</v>
      </c>
      <c r="G104" s="270">
        <f t="shared" si="17"/>
        <v>152</v>
      </c>
      <c r="H104" s="270">
        <f t="shared" si="17"/>
        <v>0</v>
      </c>
      <c r="I104" s="270">
        <f t="shared" si="17"/>
        <v>0</v>
      </c>
      <c r="J104" s="270">
        <f t="shared" si="17"/>
        <v>217</v>
      </c>
      <c r="K104" s="270">
        <f t="shared" si="17"/>
        <v>6</v>
      </c>
    </row>
    <row r="105" spans="1:11" ht="25.15" customHeight="1">
      <c r="A105" s="676" t="s">
        <v>713</v>
      </c>
      <c r="B105" s="677"/>
      <c r="C105" s="677"/>
      <c r="D105" s="677"/>
      <c r="E105" s="677"/>
      <c r="F105" s="677"/>
      <c r="G105" s="677"/>
      <c r="H105" s="677"/>
      <c r="I105" s="677"/>
      <c r="J105" s="677"/>
      <c r="K105" s="678"/>
    </row>
    <row r="106" spans="1:11" s="271" customFormat="1" ht="15.75">
      <c r="A106" s="251" t="s">
        <v>714</v>
      </c>
      <c r="B106" s="34" t="s">
        <v>82</v>
      </c>
      <c r="C106" s="261"/>
      <c r="D106" s="262" t="s">
        <v>672</v>
      </c>
      <c r="E106" s="263">
        <v>15</v>
      </c>
      <c r="F106" s="263">
        <v>15</v>
      </c>
      <c r="G106" s="263">
        <v>0</v>
      </c>
      <c r="H106" s="263">
        <v>0</v>
      </c>
      <c r="I106" s="263">
        <v>0</v>
      </c>
      <c r="J106" s="263">
        <v>25</v>
      </c>
      <c r="K106" s="263">
        <v>1</v>
      </c>
    </row>
    <row r="107" spans="1:11" s="271" customFormat="1" ht="15.75">
      <c r="A107" s="251" t="s">
        <v>715</v>
      </c>
      <c r="B107" s="34" t="s">
        <v>82</v>
      </c>
      <c r="C107" s="261"/>
      <c r="D107" s="262" t="s">
        <v>672</v>
      </c>
      <c r="E107" s="263">
        <v>15</v>
      </c>
      <c r="F107" s="263">
        <v>15</v>
      </c>
      <c r="G107" s="263">
        <v>0</v>
      </c>
      <c r="H107" s="263">
        <v>0</v>
      </c>
      <c r="I107" s="263">
        <v>0</v>
      </c>
      <c r="J107" s="263">
        <v>25</v>
      </c>
      <c r="K107" s="263">
        <v>1</v>
      </c>
    </row>
    <row r="108" spans="1:11" s="271" customFormat="1" ht="15.75">
      <c r="A108" s="251" t="s">
        <v>716</v>
      </c>
      <c r="B108" s="34" t="s">
        <v>82</v>
      </c>
      <c r="C108" s="261"/>
      <c r="D108" s="262" t="s">
        <v>672</v>
      </c>
      <c r="E108" s="263">
        <v>15</v>
      </c>
      <c r="F108" s="263">
        <v>15</v>
      </c>
      <c r="G108" s="263">
        <v>0</v>
      </c>
      <c r="H108" s="263">
        <v>0</v>
      </c>
      <c r="I108" s="263">
        <v>0</v>
      </c>
      <c r="J108" s="263">
        <v>25</v>
      </c>
      <c r="K108" s="263">
        <v>1</v>
      </c>
    </row>
    <row r="109" spans="1:11" s="271" customFormat="1" ht="15.75">
      <c r="A109" s="251" t="s">
        <v>717</v>
      </c>
      <c r="B109" s="34" t="s">
        <v>82</v>
      </c>
      <c r="C109" s="261"/>
      <c r="D109" s="262" t="s">
        <v>685</v>
      </c>
      <c r="E109" s="263">
        <v>30</v>
      </c>
      <c r="F109" s="263">
        <v>15</v>
      </c>
      <c r="G109" s="263">
        <v>15</v>
      </c>
      <c r="H109" s="263">
        <v>0</v>
      </c>
      <c r="I109" s="263">
        <v>0</v>
      </c>
      <c r="J109" s="263">
        <v>50</v>
      </c>
      <c r="K109" s="263">
        <v>2</v>
      </c>
    </row>
    <row r="110" spans="1:11" s="271" customFormat="1" ht="15.75">
      <c r="A110" s="251" t="s">
        <v>718</v>
      </c>
      <c r="B110" s="34" t="s">
        <v>82</v>
      </c>
      <c r="C110" s="261"/>
      <c r="D110" s="399" t="s">
        <v>685</v>
      </c>
      <c r="E110" s="263">
        <v>25</v>
      </c>
      <c r="F110" s="263">
        <v>0</v>
      </c>
      <c r="G110" s="263">
        <v>20</v>
      </c>
      <c r="H110" s="263">
        <v>0</v>
      </c>
      <c r="I110" s="263">
        <v>0</v>
      </c>
      <c r="J110" s="263">
        <v>50</v>
      </c>
      <c r="K110" s="263">
        <v>2</v>
      </c>
    </row>
    <row r="111" spans="1:11" s="271" customFormat="1" ht="15.75">
      <c r="A111" s="251" t="s">
        <v>719</v>
      </c>
      <c r="B111" s="34" t="s">
        <v>82</v>
      </c>
      <c r="C111" s="261"/>
      <c r="D111" s="466">
        <v>3</v>
      </c>
      <c r="E111" s="263">
        <v>25</v>
      </c>
      <c r="F111" s="263">
        <v>0</v>
      </c>
      <c r="G111" s="263">
        <v>25</v>
      </c>
      <c r="H111" s="263">
        <v>0</v>
      </c>
      <c r="I111" s="263">
        <v>0</v>
      </c>
      <c r="J111" s="263">
        <v>50</v>
      </c>
      <c r="K111" s="263">
        <v>2</v>
      </c>
    </row>
    <row r="112" spans="1:11" s="271" customFormat="1" ht="15.75">
      <c r="A112" s="251" t="s">
        <v>720</v>
      </c>
      <c r="B112" s="34" t="s">
        <v>82</v>
      </c>
      <c r="C112" s="261"/>
      <c r="D112" s="466">
        <v>3</v>
      </c>
      <c r="E112" s="263">
        <v>30</v>
      </c>
      <c r="F112" s="263">
        <v>5</v>
      </c>
      <c r="G112" s="263">
        <v>15</v>
      </c>
      <c r="H112" s="263">
        <v>10</v>
      </c>
      <c r="I112" s="263">
        <v>0</v>
      </c>
      <c r="J112" s="263">
        <v>50</v>
      </c>
      <c r="K112" s="263">
        <v>2</v>
      </c>
    </row>
    <row r="113" spans="1:22" s="271" customFormat="1" ht="15.75">
      <c r="A113" s="251" t="s">
        <v>721</v>
      </c>
      <c r="B113" s="34" t="s">
        <v>82</v>
      </c>
      <c r="C113" s="261"/>
      <c r="D113" s="466">
        <v>3</v>
      </c>
      <c r="E113" s="263">
        <v>15</v>
      </c>
      <c r="F113" s="263">
        <v>15</v>
      </c>
      <c r="G113" s="263">
        <v>0</v>
      </c>
      <c r="H113" s="263">
        <v>0</v>
      </c>
      <c r="I113" s="263">
        <v>0</v>
      </c>
      <c r="J113" s="263">
        <v>25</v>
      </c>
      <c r="K113" s="263">
        <v>1</v>
      </c>
    </row>
    <row r="114" spans="1:22" s="271" customFormat="1" ht="15.75">
      <c r="A114" s="251" t="s">
        <v>722</v>
      </c>
      <c r="B114" s="34" t="s">
        <v>82</v>
      </c>
      <c r="C114" s="261"/>
      <c r="D114" s="466">
        <v>4</v>
      </c>
      <c r="E114" s="263">
        <v>25</v>
      </c>
      <c r="F114" s="263">
        <v>0</v>
      </c>
      <c r="G114" s="263">
        <v>25</v>
      </c>
      <c r="H114" s="263">
        <v>0</v>
      </c>
      <c r="I114" s="263">
        <v>0</v>
      </c>
      <c r="J114" s="263">
        <v>50</v>
      </c>
      <c r="K114" s="263">
        <v>2</v>
      </c>
    </row>
    <row r="115" spans="1:22" s="271" customFormat="1" ht="15.75">
      <c r="A115" s="251" t="s">
        <v>723</v>
      </c>
      <c r="B115" s="34" t="s">
        <v>82</v>
      </c>
      <c r="C115" s="261"/>
      <c r="D115" s="466">
        <v>4</v>
      </c>
      <c r="E115" s="263">
        <v>15</v>
      </c>
      <c r="F115" s="263">
        <v>15</v>
      </c>
      <c r="G115" s="263">
        <v>0</v>
      </c>
      <c r="H115" s="263">
        <v>0</v>
      </c>
      <c r="I115" s="263">
        <v>0</v>
      </c>
      <c r="J115" s="263">
        <v>25</v>
      </c>
      <c r="K115" s="263">
        <v>1</v>
      </c>
    </row>
    <row r="116" spans="1:22" s="271" customFormat="1" ht="15.75">
      <c r="A116" s="251" t="s">
        <v>724</v>
      </c>
      <c r="B116" s="34" t="s">
        <v>82</v>
      </c>
      <c r="C116" s="261"/>
      <c r="D116" s="466">
        <v>4</v>
      </c>
      <c r="E116" s="263">
        <v>15</v>
      </c>
      <c r="F116" s="263">
        <v>15</v>
      </c>
      <c r="G116" s="263">
        <v>0</v>
      </c>
      <c r="H116" s="263">
        <v>0</v>
      </c>
      <c r="I116" s="263">
        <v>0</v>
      </c>
      <c r="J116" s="263">
        <v>25</v>
      </c>
      <c r="K116" s="263">
        <v>1</v>
      </c>
    </row>
    <row r="117" spans="1:22" s="271" customFormat="1" ht="15.75">
      <c r="A117" s="251" t="s">
        <v>725</v>
      </c>
      <c r="B117" s="34" t="s">
        <v>82</v>
      </c>
      <c r="C117" s="261"/>
      <c r="D117" s="262">
        <v>5</v>
      </c>
      <c r="E117" s="263">
        <v>20</v>
      </c>
      <c r="F117" s="263">
        <v>0</v>
      </c>
      <c r="G117" s="263">
        <v>20</v>
      </c>
      <c r="H117" s="263">
        <v>0</v>
      </c>
      <c r="I117" s="263">
        <v>0</v>
      </c>
      <c r="J117" s="263">
        <v>50</v>
      </c>
      <c r="K117" s="263">
        <v>2</v>
      </c>
    </row>
    <row r="118" spans="1:22" s="271" customFormat="1" ht="15.75">
      <c r="A118" s="251" t="s">
        <v>726</v>
      </c>
      <c r="B118" s="34" t="s">
        <v>82</v>
      </c>
      <c r="C118" s="261"/>
      <c r="D118" s="262">
        <v>5</v>
      </c>
      <c r="E118" s="263">
        <v>15</v>
      </c>
      <c r="F118" s="263">
        <v>15</v>
      </c>
      <c r="G118" s="263">
        <v>0</v>
      </c>
      <c r="H118" s="263">
        <v>0</v>
      </c>
      <c r="I118" s="263">
        <v>0</v>
      </c>
      <c r="J118" s="263">
        <v>25</v>
      </c>
      <c r="K118" s="263">
        <v>1</v>
      </c>
    </row>
    <row r="119" spans="1:22" s="271" customFormat="1" ht="15.75">
      <c r="A119" s="251" t="s">
        <v>727</v>
      </c>
      <c r="B119" s="34" t="s">
        <v>82</v>
      </c>
      <c r="C119" s="261"/>
      <c r="D119" s="262" t="s">
        <v>315</v>
      </c>
      <c r="E119" s="263">
        <v>15</v>
      </c>
      <c r="F119" s="263">
        <v>15</v>
      </c>
      <c r="G119" s="263">
        <v>0</v>
      </c>
      <c r="H119" s="263">
        <v>0</v>
      </c>
      <c r="I119" s="263">
        <v>0</v>
      </c>
      <c r="J119" s="263">
        <v>25</v>
      </c>
      <c r="K119" s="263">
        <v>1</v>
      </c>
    </row>
    <row r="120" spans="1:22" s="271" customFormat="1" ht="15.75">
      <c r="A120" s="251" t="s">
        <v>728</v>
      </c>
      <c r="B120" s="34" t="s">
        <v>82</v>
      </c>
      <c r="C120" s="261"/>
      <c r="D120" s="262">
        <v>6</v>
      </c>
      <c r="E120" s="263">
        <v>15</v>
      </c>
      <c r="F120" s="263">
        <v>15</v>
      </c>
      <c r="G120" s="263">
        <v>0</v>
      </c>
      <c r="H120" s="263">
        <v>0</v>
      </c>
      <c r="I120" s="263">
        <v>0</v>
      </c>
      <c r="J120" s="263">
        <v>25</v>
      </c>
      <c r="K120" s="263">
        <v>1</v>
      </c>
    </row>
    <row r="121" spans="1:22" s="271" customFormat="1" ht="15.75">
      <c r="A121" s="251" t="s">
        <v>729</v>
      </c>
      <c r="B121" s="34" t="s">
        <v>82</v>
      </c>
      <c r="C121" s="261"/>
      <c r="D121" s="262">
        <v>6</v>
      </c>
      <c r="E121" s="263">
        <v>15</v>
      </c>
      <c r="F121" s="263">
        <v>15</v>
      </c>
      <c r="G121" s="263">
        <v>0</v>
      </c>
      <c r="H121" s="263">
        <v>0</v>
      </c>
      <c r="I121" s="263">
        <v>0</v>
      </c>
      <c r="J121" s="263">
        <v>25</v>
      </c>
      <c r="K121" s="263">
        <v>1</v>
      </c>
    </row>
    <row r="122" spans="1:22" s="271" customFormat="1" ht="15.75">
      <c r="A122" s="251" t="s">
        <v>730</v>
      </c>
      <c r="B122" s="34" t="s">
        <v>82</v>
      </c>
      <c r="C122" s="261"/>
      <c r="D122" s="469">
        <v>7</v>
      </c>
      <c r="E122" s="263">
        <v>15</v>
      </c>
      <c r="F122" s="263">
        <v>15</v>
      </c>
      <c r="G122" s="263">
        <v>0</v>
      </c>
      <c r="H122" s="263">
        <v>0</v>
      </c>
      <c r="I122" s="263">
        <v>0</v>
      </c>
      <c r="J122" s="263">
        <v>25</v>
      </c>
      <c r="K122" s="263">
        <v>1</v>
      </c>
    </row>
    <row r="123" spans="1:22" s="271" customFormat="1" ht="15.75">
      <c r="A123" s="251" t="s">
        <v>731</v>
      </c>
      <c r="B123" s="34" t="s">
        <v>82</v>
      </c>
      <c r="C123" s="261"/>
      <c r="D123" s="469">
        <v>8</v>
      </c>
      <c r="E123" s="263">
        <v>15</v>
      </c>
      <c r="F123" s="263">
        <v>15</v>
      </c>
      <c r="G123" s="263">
        <v>0</v>
      </c>
      <c r="H123" s="263">
        <v>0</v>
      </c>
      <c r="I123" s="263">
        <v>0</v>
      </c>
      <c r="J123" s="263">
        <v>25</v>
      </c>
      <c r="K123" s="263">
        <v>1</v>
      </c>
    </row>
    <row r="124" spans="1:22" s="271" customFormat="1" ht="15.75">
      <c r="A124" s="251" t="s">
        <v>732</v>
      </c>
      <c r="B124" s="34" t="s">
        <v>82</v>
      </c>
      <c r="C124" s="261"/>
      <c r="D124" s="469">
        <v>9</v>
      </c>
      <c r="E124" s="263">
        <v>15</v>
      </c>
      <c r="F124" s="263">
        <v>15</v>
      </c>
      <c r="G124" s="263">
        <v>0</v>
      </c>
      <c r="H124" s="263">
        <v>0</v>
      </c>
      <c r="I124" s="263">
        <v>0</v>
      </c>
      <c r="J124" s="263">
        <v>25</v>
      </c>
      <c r="K124" s="263">
        <v>1</v>
      </c>
      <c r="V124" s="274"/>
    </row>
    <row r="125" spans="1:22" s="271" customFormat="1" ht="15.75">
      <c r="A125" s="251" t="s">
        <v>733</v>
      </c>
      <c r="B125" s="34" t="s">
        <v>82</v>
      </c>
      <c r="C125" s="261"/>
      <c r="D125" s="469">
        <v>9</v>
      </c>
      <c r="E125" s="263">
        <v>25</v>
      </c>
      <c r="F125" s="263">
        <v>0</v>
      </c>
      <c r="G125" s="263">
        <v>25</v>
      </c>
      <c r="H125" s="263">
        <v>0</v>
      </c>
      <c r="I125" s="263">
        <v>0</v>
      </c>
      <c r="J125" s="263">
        <v>50</v>
      </c>
      <c r="K125" s="263">
        <v>2</v>
      </c>
      <c r="V125" s="274"/>
    </row>
    <row r="126" spans="1:22" s="271" customFormat="1" ht="15.75">
      <c r="A126" s="251" t="s">
        <v>734</v>
      </c>
      <c r="B126" s="34" t="s">
        <v>82</v>
      </c>
      <c r="C126" s="261"/>
      <c r="D126" s="263">
        <v>10</v>
      </c>
      <c r="E126" s="263">
        <v>25</v>
      </c>
      <c r="F126" s="263">
        <v>0</v>
      </c>
      <c r="G126" s="263">
        <v>25</v>
      </c>
      <c r="H126" s="263">
        <v>0</v>
      </c>
      <c r="I126" s="263">
        <v>0</v>
      </c>
      <c r="J126" s="263">
        <v>25</v>
      </c>
      <c r="K126" s="263">
        <v>1</v>
      </c>
      <c r="V126" s="274"/>
    </row>
    <row r="127" spans="1:22" ht="15" customHeight="1">
      <c r="A127" s="658" t="s">
        <v>41</v>
      </c>
      <c r="B127" s="659"/>
      <c r="C127" s="659"/>
      <c r="D127" s="660"/>
      <c r="E127" s="270">
        <f t="shared" ref="E127:K127" si="18">SUM(E106:E126)</f>
        <v>400</v>
      </c>
      <c r="F127" s="270">
        <f t="shared" si="18"/>
        <v>215</v>
      </c>
      <c r="G127" s="270">
        <f t="shared" si="18"/>
        <v>170</v>
      </c>
      <c r="H127" s="270">
        <f t="shared" si="18"/>
        <v>10</v>
      </c>
      <c r="I127" s="270">
        <f t="shared" si="18"/>
        <v>0</v>
      </c>
      <c r="J127" s="270">
        <f t="shared" si="18"/>
        <v>700</v>
      </c>
      <c r="K127" s="270">
        <f t="shared" si="18"/>
        <v>28</v>
      </c>
    </row>
    <row r="128" spans="1:22" ht="15" customHeight="1">
      <c r="A128" s="676" t="s">
        <v>83</v>
      </c>
      <c r="B128" s="677"/>
      <c r="C128" s="677"/>
      <c r="D128" s="677"/>
      <c r="E128" s="677"/>
      <c r="F128" s="677"/>
      <c r="G128" s="677"/>
      <c r="H128" s="677"/>
      <c r="I128" s="677"/>
      <c r="J128" s="677"/>
      <c r="K128" s="678"/>
    </row>
    <row r="129" spans="1:11" ht="15" customHeight="1">
      <c r="A129" s="280" t="s">
        <v>84</v>
      </c>
      <c r="B129" s="435" t="s">
        <v>85</v>
      </c>
      <c r="C129" s="281" t="str">
        <f>'I rok'!C43</f>
        <v>0912.7.LEK.A.BHPoz</v>
      </c>
      <c r="D129" s="282">
        <v>1</v>
      </c>
      <c r="E129" s="279">
        <f>'I rok'!Y43</f>
        <v>5</v>
      </c>
      <c r="F129" s="279">
        <f>'I rok'!Z43</f>
        <v>5</v>
      </c>
      <c r="G129" s="279">
        <f>'I rok'!AA43</f>
        <v>0</v>
      </c>
      <c r="H129" s="279">
        <f>'I rok'!AB43</f>
        <v>0</v>
      </c>
      <c r="I129" s="279">
        <f>'I rok'!AC43</f>
        <v>0</v>
      </c>
      <c r="J129" s="279">
        <f>'I rok'!AD43</f>
        <v>5</v>
      </c>
      <c r="K129" s="279">
        <f>'I rok'!AE43</f>
        <v>0</v>
      </c>
    </row>
    <row r="130" spans="1:11" ht="15" customHeight="1">
      <c r="A130" s="280" t="s">
        <v>87</v>
      </c>
      <c r="B130" s="435" t="s">
        <v>88</v>
      </c>
      <c r="C130" s="281" t="str">
        <f>'I rok'!C44</f>
        <v>0912.7.LEK.A.BEp</v>
      </c>
      <c r="D130" s="282">
        <v>1</v>
      </c>
      <c r="E130" s="279">
        <f>'I rok'!Y44</f>
        <v>5</v>
      </c>
      <c r="F130" s="279">
        <f>'I rok'!Z44</f>
        <v>5</v>
      </c>
      <c r="G130" s="279">
        <f>'I rok'!AA44</f>
        <v>0</v>
      </c>
      <c r="H130" s="279">
        <f>'I rok'!AB44</f>
        <v>0</v>
      </c>
      <c r="I130" s="279">
        <f>'I rok'!AC44</f>
        <v>0</v>
      </c>
      <c r="J130" s="279">
        <f>'I rok'!AD44</f>
        <v>5</v>
      </c>
      <c r="K130" s="279">
        <f>'I rok'!AE44</f>
        <v>0</v>
      </c>
    </row>
    <row r="131" spans="1:11" ht="15" customHeight="1">
      <c r="A131" s="280" t="s">
        <v>90</v>
      </c>
      <c r="B131" s="435" t="s">
        <v>91</v>
      </c>
      <c r="C131" s="281" t="str">
        <f>'I rok'!C45</f>
        <v>0912.7.LEK.A.Bppoż</v>
      </c>
      <c r="D131" s="282">
        <v>1</v>
      </c>
      <c r="E131" s="279">
        <f>'I rok'!Y45</f>
        <v>5</v>
      </c>
      <c r="F131" s="279">
        <f>'I rok'!Z45</f>
        <v>5</v>
      </c>
      <c r="G131" s="279">
        <f>'I rok'!AA45</f>
        <v>0</v>
      </c>
      <c r="H131" s="279">
        <f>'I rok'!AB45</f>
        <v>0</v>
      </c>
      <c r="I131" s="279">
        <f>'I rok'!AC45</f>
        <v>0</v>
      </c>
      <c r="J131" s="279">
        <f>'I rok'!AD45</f>
        <v>5</v>
      </c>
      <c r="K131" s="279">
        <f>'I rok'!AE45</f>
        <v>0</v>
      </c>
    </row>
    <row r="132" spans="1:11" ht="15" customHeight="1">
      <c r="A132" s="675" t="s">
        <v>41</v>
      </c>
      <c r="B132" s="675"/>
      <c r="C132" s="675"/>
      <c r="D132" s="675"/>
      <c r="E132" s="283">
        <f>SUM(E129:E131)</f>
        <v>15</v>
      </c>
      <c r="F132" s="283">
        <f t="shared" ref="F132:K132" si="19">SUM(F129:F131)</f>
        <v>15</v>
      </c>
      <c r="G132" s="283">
        <f t="shared" si="19"/>
        <v>0</v>
      </c>
      <c r="H132" s="283">
        <f t="shared" si="19"/>
        <v>0</v>
      </c>
      <c r="I132" s="283">
        <f t="shared" si="19"/>
        <v>0</v>
      </c>
      <c r="J132" s="283">
        <f t="shared" si="19"/>
        <v>15</v>
      </c>
      <c r="K132" s="283">
        <f t="shared" si="19"/>
        <v>0</v>
      </c>
    </row>
    <row r="133" spans="1:11" ht="26.25" customHeight="1">
      <c r="A133" s="670" t="s">
        <v>695</v>
      </c>
      <c r="B133" s="671"/>
      <c r="C133" s="671"/>
      <c r="D133" s="672"/>
      <c r="E133" s="522">
        <f>SUM(E9,E18,E27,E36,E52,E68,E75,E86,E96,E104,E127,E132)</f>
        <v>5917</v>
      </c>
      <c r="F133" s="522">
        <f>SUM(F9,F18,F27,F36,F52,F68,F75,F86,F96,F104,F127,F132,)</f>
        <v>1640</v>
      </c>
      <c r="G133" s="522">
        <f>SUM(G9,G18,G27,G36,G52,G68,G75,G86,G96,G104,G127,G132,)</f>
        <v>1689</v>
      </c>
      <c r="H133" s="522">
        <f>SUM(H9,H18,H27,H36,H52,H68,H75,H86,H96,H104,H127,H132,)</f>
        <v>2438</v>
      </c>
      <c r="I133" s="522">
        <f>SUM(I9,I18,I27,I36,I52,I68,I75,I86,I96,I104,I127,I132,)</f>
        <v>145</v>
      </c>
      <c r="J133" s="522">
        <f>SUM(J9,J18,J27,J36,J52,J68,J75,J86,J96,J104,J127,J132,)</f>
        <v>9284</v>
      </c>
      <c r="K133" s="522">
        <f>(K9+K18+K27+K36+K52+K68+K75+K86+K96+K104+K127)</f>
        <v>366</v>
      </c>
    </row>
    <row r="134" spans="1:11">
      <c r="A134" s="271"/>
      <c r="B134" s="271"/>
      <c r="C134" s="272"/>
      <c r="D134" s="273"/>
      <c r="E134" s="274"/>
      <c r="F134" s="274"/>
      <c r="G134" s="274"/>
      <c r="H134" s="274"/>
      <c r="I134" s="274"/>
      <c r="J134" s="274"/>
      <c r="K134" s="274"/>
    </row>
    <row r="136" spans="1:11" ht="15" customHeight="1">
      <c r="B136" s="686" t="s">
        <v>735</v>
      </c>
      <c r="C136" s="686"/>
      <c r="D136" s="686"/>
      <c r="E136" s="686"/>
      <c r="F136" s="686"/>
      <c r="G136" s="686"/>
    </row>
    <row r="137" spans="1:11">
      <c r="B137" s="686"/>
      <c r="C137" s="686"/>
      <c r="D137" s="686"/>
      <c r="E137" s="686"/>
      <c r="F137" s="686"/>
      <c r="G137" s="686"/>
    </row>
    <row r="138" spans="1:11">
      <c r="B138" s="686"/>
      <c r="C138" s="686"/>
      <c r="D138" s="686"/>
      <c r="E138" s="686"/>
      <c r="F138" s="686"/>
      <c r="G138" s="686"/>
    </row>
    <row r="139" spans="1:11">
      <c r="B139" s="686"/>
      <c r="C139" s="686"/>
      <c r="D139" s="686"/>
      <c r="E139" s="686"/>
      <c r="F139" s="686"/>
      <c r="G139" s="686"/>
    </row>
    <row r="140" spans="1:11">
      <c r="B140" s="686"/>
      <c r="C140" s="686"/>
      <c r="D140" s="686"/>
      <c r="E140" s="686"/>
      <c r="F140" s="686"/>
      <c r="G140" s="686"/>
    </row>
    <row r="141" spans="1:11">
      <c r="B141" s="686"/>
      <c r="C141" s="686"/>
      <c r="D141" s="686"/>
      <c r="E141" s="686"/>
      <c r="F141" s="686"/>
      <c r="G141" s="686"/>
    </row>
    <row r="142" spans="1:11">
      <c r="D142" s="484" t="s">
        <v>134</v>
      </c>
      <c r="E142" s="45"/>
    </row>
    <row r="144" spans="1:11">
      <c r="C144" s="184"/>
    </row>
  </sheetData>
  <mergeCells count="34">
    <mergeCell ref="B136:G141"/>
    <mergeCell ref="A3:D3"/>
    <mergeCell ref="U15:AY15"/>
    <mergeCell ref="A97:K97"/>
    <mergeCell ref="A27:D27"/>
    <mergeCell ref="AB16:AJ16"/>
    <mergeCell ref="U26:V26"/>
    <mergeCell ref="A18:D18"/>
    <mergeCell ref="A19:K19"/>
    <mergeCell ref="A96:B96"/>
    <mergeCell ref="A28:K28"/>
    <mergeCell ref="A36:D36"/>
    <mergeCell ref="A37:K37"/>
    <mergeCell ref="A52:D52"/>
    <mergeCell ref="A53:K53"/>
    <mergeCell ref="A68:D68"/>
    <mergeCell ref="A1:K1"/>
    <mergeCell ref="A2:B2"/>
    <mergeCell ref="A9:D9"/>
    <mergeCell ref="A10:K10"/>
    <mergeCell ref="U16:V16"/>
    <mergeCell ref="A69:K69"/>
    <mergeCell ref="A75:D75"/>
    <mergeCell ref="A76:K76"/>
    <mergeCell ref="A86:D86"/>
    <mergeCell ref="A87:K87"/>
    <mergeCell ref="A127:D127"/>
    <mergeCell ref="A133:D133"/>
    <mergeCell ref="A102:A103"/>
    <mergeCell ref="B102:C103"/>
    <mergeCell ref="A104:B104"/>
    <mergeCell ref="A105:K105"/>
    <mergeCell ref="A128:K128"/>
    <mergeCell ref="A132:D132"/>
  </mergeCells>
  <phoneticPr fontId="94" type="noConversion"/>
  <pageMargins left="0.25" right="0.25" top="0.75" bottom="0.75" header="0.3" footer="0.3"/>
  <pageSetup paperSize="9" scale="73" fitToHeight="0" orientation="portrait" r:id="rId1"/>
  <rowBreaks count="2" manualBreakCount="2">
    <brk id="36" max="10" man="1"/>
    <brk id="96" max="10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BR73"/>
  <sheetViews>
    <sheetView topLeftCell="A64" workbookViewId="0">
      <selection activeCell="D16" sqref="D16"/>
    </sheetView>
  </sheetViews>
  <sheetFormatPr defaultColWidth="9.140625" defaultRowHeight="15"/>
  <cols>
    <col min="1" max="1" width="4" style="77" customWidth="1"/>
    <col min="2" max="2" width="3" style="38" bestFit="1" customWidth="1"/>
    <col min="3" max="3" width="58.7109375" style="39" customWidth="1"/>
    <col min="4" max="4" width="21.85546875" style="39" bestFit="1" customWidth="1"/>
    <col min="5" max="5" width="6.140625" style="38" customWidth="1"/>
    <col min="6" max="6" width="6.140625" style="73" customWidth="1"/>
    <col min="7" max="7" width="6.140625" style="38" customWidth="1"/>
    <col min="8" max="25" width="5.140625" style="38" customWidth="1"/>
    <col min="26" max="26" width="7" style="38" customWidth="1"/>
    <col min="27" max="30" width="6.140625" style="38" customWidth="1"/>
    <col min="31" max="31" width="9.140625" style="38"/>
    <col min="32" max="32" width="7.140625" style="38" customWidth="1"/>
    <col min="33" max="16384" width="9.140625" style="39"/>
  </cols>
  <sheetData>
    <row r="2" spans="1:70" ht="23.25">
      <c r="C2" s="692" t="s">
        <v>736</v>
      </c>
      <c r="D2" s="692"/>
      <c r="E2" s="692"/>
      <c r="F2" s="692"/>
      <c r="G2" s="692"/>
      <c r="H2" s="692"/>
      <c r="I2" s="692"/>
      <c r="J2" s="692"/>
      <c r="K2" s="692"/>
      <c r="L2" s="692"/>
      <c r="M2" s="692"/>
      <c r="N2" s="692"/>
      <c r="O2" s="692"/>
      <c r="P2" s="692"/>
      <c r="Q2" s="692"/>
      <c r="R2" s="692"/>
      <c r="S2" s="692"/>
      <c r="T2" s="692"/>
      <c r="U2" s="692"/>
      <c r="V2" s="692"/>
      <c r="W2" s="692"/>
      <c r="X2" s="692"/>
      <c r="Y2" s="692"/>
      <c r="Z2" s="692"/>
      <c r="AA2" s="692"/>
      <c r="AB2" s="692"/>
      <c r="AC2" s="692"/>
      <c r="AD2" s="692"/>
      <c r="AE2" s="692"/>
      <c r="AF2" s="692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</row>
    <row r="3" spans="1:70" ht="23.25">
      <c r="C3" s="476"/>
      <c r="D3" s="476"/>
      <c r="E3" s="476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6"/>
      <c r="AD3" s="476"/>
      <c r="AE3" s="476"/>
      <c r="AF3" s="476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</row>
    <row r="4" spans="1:70" ht="24" thickBot="1">
      <c r="C4" s="476"/>
      <c r="D4" s="476"/>
      <c r="E4" s="476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</row>
    <row r="5" spans="1:70" ht="18.75">
      <c r="B5" s="693"/>
      <c r="C5" s="694"/>
      <c r="D5" s="694"/>
      <c r="E5" s="694"/>
      <c r="F5" s="694"/>
      <c r="G5" s="695"/>
      <c r="H5" s="696" t="s">
        <v>140</v>
      </c>
      <c r="I5" s="697"/>
      <c r="J5" s="697"/>
      <c r="K5" s="697"/>
      <c r="L5" s="697"/>
      <c r="M5" s="697"/>
      <c r="N5" s="697"/>
      <c r="O5" s="697"/>
      <c r="P5" s="697"/>
      <c r="Q5" s="697"/>
      <c r="R5" s="697"/>
      <c r="S5" s="697"/>
      <c r="T5" s="697"/>
      <c r="U5" s="697"/>
      <c r="V5" s="697"/>
      <c r="W5" s="697"/>
      <c r="X5" s="697"/>
      <c r="Y5" s="697"/>
      <c r="Z5" s="697"/>
      <c r="AA5" s="697"/>
      <c r="AB5" s="697"/>
      <c r="AC5" s="697"/>
      <c r="AD5" s="697"/>
      <c r="AE5" s="697"/>
      <c r="AF5" s="698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</row>
    <row r="6" spans="1:70" ht="18.75">
      <c r="B6" s="699" t="s">
        <v>6</v>
      </c>
      <c r="C6" s="702" t="s">
        <v>7</v>
      </c>
      <c r="D6" s="702" t="s">
        <v>8</v>
      </c>
      <c r="E6" s="705" t="s">
        <v>9</v>
      </c>
      <c r="F6" s="706"/>
      <c r="G6" s="707"/>
      <c r="H6" s="711" t="s">
        <v>12</v>
      </c>
      <c r="I6" s="712"/>
      <c r="J6" s="711" t="s">
        <v>13</v>
      </c>
      <c r="K6" s="712"/>
      <c r="L6" s="711" t="s">
        <v>14</v>
      </c>
      <c r="M6" s="712"/>
      <c r="N6" s="711" t="s">
        <v>15</v>
      </c>
      <c r="O6" s="712"/>
      <c r="P6" s="723" t="s">
        <v>27</v>
      </c>
      <c r="Q6" s="729" t="s">
        <v>12</v>
      </c>
      <c r="R6" s="730"/>
      <c r="S6" s="729" t="s">
        <v>13</v>
      </c>
      <c r="T6" s="730"/>
      <c r="U6" s="729" t="s">
        <v>14</v>
      </c>
      <c r="V6" s="730"/>
      <c r="W6" s="729" t="s">
        <v>15</v>
      </c>
      <c r="X6" s="730"/>
      <c r="Y6" s="723" t="s">
        <v>27</v>
      </c>
      <c r="Z6" s="726" t="s">
        <v>11</v>
      </c>
      <c r="AA6" s="726" t="s">
        <v>12</v>
      </c>
      <c r="AB6" s="726" t="s">
        <v>13</v>
      </c>
      <c r="AC6" s="726" t="s">
        <v>14</v>
      </c>
      <c r="AD6" s="726" t="s">
        <v>15</v>
      </c>
      <c r="AE6" s="726" t="s">
        <v>16</v>
      </c>
      <c r="AF6" s="726" t="s">
        <v>17</v>
      </c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</row>
    <row r="7" spans="1:70" ht="18.75">
      <c r="B7" s="700"/>
      <c r="C7" s="703"/>
      <c r="D7" s="703"/>
      <c r="E7" s="708"/>
      <c r="F7" s="709"/>
      <c r="G7" s="710"/>
      <c r="H7" s="713"/>
      <c r="I7" s="714"/>
      <c r="J7" s="713"/>
      <c r="K7" s="714"/>
      <c r="L7" s="713"/>
      <c r="M7" s="714"/>
      <c r="N7" s="713"/>
      <c r="O7" s="714"/>
      <c r="P7" s="724"/>
      <c r="Q7" s="731"/>
      <c r="R7" s="732"/>
      <c r="S7" s="731"/>
      <c r="T7" s="732"/>
      <c r="U7" s="731"/>
      <c r="V7" s="732"/>
      <c r="W7" s="731"/>
      <c r="X7" s="732"/>
      <c r="Y7" s="724"/>
      <c r="Z7" s="727"/>
      <c r="AA7" s="727"/>
      <c r="AB7" s="727"/>
      <c r="AC7" s="727"/>
      <c r="AD7" s="727"/>
      <c r="AE7" s="727"/>
      <c r="AF7" s="727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</row>
    <row r="8" spans="1:70" ht="18.75" customHeight="1">
      <c r="B8" s="700"/>
      <c r="C8" s="703"/>
      <c r="D8" s="703"/>
      <c r="E8" s="702" t="s">
        <v>20</v>
      </c>
      <c r="F8" s="702" t="s">
        <v>21</v>
      </c>
      <c r="G8" s="702" t="s">
        <v>22</v>
      </c>
      <c r="H8" s="715"/>
      <c r="I8" s="716"/>
      <c r="J8" s="715"/>
      <c r="K8" s="716"/>
      <c r="L8" s="715"/>
      <c r="M8" s="716"/>
      <c r="N8" s="715"/>
      <c r="O8" s="716"/>
      <c r="P8" s="724"/>
      <c r="Q8" s="733"/>
      <c r="R8" s="734"/>
      <c r="S8" s="733"/>
      <c r="T8" s="734"/>
      <c r="U8" s="733"/>
      <c r="V8" s="734"/>
      <c r="W8" s="733"/>
      <c r="X8" s="734"/>
      <c r="Y8" s="724"/>
      <c r="Z8" s="727"/>
      <c r="AA8" s="727"/>
      <c r="AB8" s="727"/>
      <c r="AC8" s="727"/>
      <c r="AD8" s="727"/>
      <c r="AE8" s="727"/>
      <c r="AF8" s="727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</row>
    <row r="9" spans="1:70" ht="39">
      <c r="B9" s="701"/>
      <c r="C9" s="704"/>
      <c r="D9" s="704"/>
      <c r="E9" s="704"/>
      <c r="F9" s="704"/>
      <c r="G9" s="704"/>
      <c r="H9" s="58" t="s">
        <v>28</v>
      </c>
      <c r="I9" s="58" t="s">
        <v>29</v>
      </c>
      <c r="J9" s="58" t="s">
        <v>28</v>
      </c>
      <c r="K9" s="58" t="s">
        <v>29</v>
      </c>
      <c r="L9" s="58" t="s">
        <v>28</v>
      </c>
      <c r="M9" s="58" t="s">
        <v>29</v>
      </c>
      <c r="N9" s="58" t="s">
        <v>28</v>
      </c>
      <c r="O9" s="58" t="s">
        <v>29</v>
      </c>
      <c r="P9" s="725"/>
      <c r="Q9" s="58" t="s">
        <v>28</v>
      </c>
      <c r="R9" s="58" t="s">
        <v>29</v>
      </c>
      <c r="S9" s="58" t="s">
        <v>28</v>
      </c>
      <c r="T9" s="58" t="s">
        <v>29</v>
      </c>
      <c r="U9" s="58" t="s">
        <v>28</v>
      </c>
      <c r="V9" s="58" t="s">
        <v>29</v>
      </c>
      <c r="W9" s="58" t="s">
        <v>28</v>
      </c>
      <c r="X9" s="58" t="s">
        <v>29</v>
      </c>
      <c r="Y9" s="725"/>
      <c r="Z9" s="728"/>
      <c r="AA9" s="728"/>
      <c r="AB9" s="728"/>
      <c r="AC9" s="728"/>
      <c r="AD9" s="728"/>
      <c r="AE9" s="728"/>
      <c r="AF9" s="728"/>
    </row>
    <row r="10" spans="1:70">
      <c r="A10" s="717" t="s">
        <v>3</v>
      </c>
      <c r="B10" s="720" t="str">
        <f>'[2]I rok'!A46</f>
        <v>* Zajęcia fakultatywne (student w każdym semestrze wybiera 2 z 3)</v>
      </c>
      <c r="C10" s="721"/>
      <c r="D10" s="721"/>
      <c r="E10" s="721"/>
      <c r="F10" s="721"/>
      <c r="G10" s="721"/>
      <c r="H10" s="721"/>
      <c r="I10" s="721"/>
      <c r="J10" s="721"/>
      <c r="K10" s="721"/>
      <c r="L10" s="721"/>
      <c r="M10" s="721"/>
      <c r="N10" s="721"/>
      <c r="O10" s="721"/>
      <c r="P10" s="721"/>
      <c r="Q10" s="721"/>
      <c r="R10" s="721"/>
      <c r="S10" s="721"/>
      <c r="T10" s="721"/>
      <c r="U10" s="721"/>
      <c r="V10" s="721"/>
      <c r="W10" s="721"/>
      <c r="X10" s="721"/>
      <c r="Y10" s="721"/>
      <c r="Z10" s="721"/>
      <c r="AA10" s="721"/>
      <c r="AB10" s="721"/>
      <c r="AC10" s="721"/>
      <c r="AD10" s="721"/>
      <c r="AE10" s="721"/>
      <c r="AF10" s="722"/>
    </row>
    <row r="11" spans="1:70">
      <c r="A11" s="718"/>
      <c r="B11" s="36">
        <v>1</v>
      </c>
      <c r="C11" s="60" t="s">
        <v>95</v>
      </c>
      <c r="D11" s="61" t="str">
        <f>"0912-7LEK-F-"&amp;B11&amp;"-"&amp;UPPER(LEFT(C11,1))&amp;"HKN"</f>
        <v>0912-7LEK-F-1-ZHKN</v>
      </c>
      <c r="E11" s="62"/>
      <c r="F11" s="63">
        <v>1</v>
      </c>
      <c r="G11" s="64"/>
      <c r="H11" s="483">
        <v>10</v>
      </c>
      <c r="I11" s="36">
        <v>15</v>
      </c>
      <c r="J11" s="36"/>
      <c r="K11" s="36"/>
      <c r="L11" s="36"/>
      <c r="M11" s="36"/>
      <c r="N11" s="36"/>
      <c r="O11" s="36"/>
      <c r="P11" s="64">
        <v>1</v>
      </c>
      <c r="Q11" s="483"/>
      <c r="R11" s="36"/>
      <c r="S11" s="36"/>
      <c r="T11" s="36"/>
      <c r="U11" s="36"/>
      <c r="V11" s="36"/>
      <c r="W11" s="36"/>
      <c r="X11" s="36"/>
      <c r="Y11" s="64"/>
      <c r="Z11" s="483">
        <v>10</v>
      </c>
      <c r="AA11" s="36">
        <v>10</v>
      </c>
      <c r="AB11" s="36"/>
      <c r="AC11" s="36"/>
      <c r="AD11" s="36"/>
      <c r="AE11" s="36">
        <f>SUM(H11:O11,Q11:X11)</f>
        <v>25</v>
      </c>
      <c r="AF11" s="36">
        <f>SUM(P11,Y11)</f>
        <v>1</v>
      </c>
    </row>
    <row r="12" spans="1:70">
      <c r="A12" s="718"/>
      <c r="B12" s="36">
        <v>2</v>
      </c>
      <c r="C12" s="42" t="s">
        <v>737</v>
      </c>
      <c r="D12" s="65" t="s">
        <v>738</v>
      </c>
      <c r="E12" s="62"/>
      <c r="F12" s="63">
        <v>2</v>
      </c>
      <c r="G12" s="64"/>
      <c r="H12" s="483">
        <v>10</v>
      </c>
      <c r="I12" s="36">
        <v>15</v>
      </c>
      <c r="J12" s="36"/>
      <c r="K12" s="36"/>
      <c r="L12" s="36"/>
      <c r="M12" s="36"/>
      <c r="N12" s="36"/>
      <c r="O12" s="36"/>
      <c r="P12" s="64">
        <v>1</v>
      </c>
      <c r="Q12" s="483"/>
      <c r="R12" s="36"/>
      <c r="S12" s="36"/>
      <c r="T12" s="36"/>
      <c r="U12" s="36"/>
      <c r="V12" s="36"/>
      <c r="W12" s="36"/>
      <c r="X12" s="36"/>
      <c r="Y12" s="64">
        <v>1</v>
      </c>
      <c r="Z12" s="483">
        <v>10</v>
      </c>
      <c r="AA12" s="36">
        <v>10</v>
      </c>
      <c r="AB12" s="36"/>
      <c r="AC12" s="36"/>
      <c r="AD12" s="36"/>
      <c r="AE12" s="36">
        <v>25</v>
      </c>
      <c r="AF12" s="36">
        <v>1</v>
      </c>
    </row>
    <row r="13" spans="1:70">
      <c r="A13" s="718"/>
      <c r="B13" s="36">
        <v>3</v>
      </c>
      <c r="C13" s="42" t="str">
        <f>'[2]I rok'!B50</f>
        <v>Struktury ciała ludzkiego w badaniach obrazowych</v>
      </c>
      <c r="D13" s="82" t="str">
        <f>'[3]I rok'!$C$50</f>
        <v>0912-7LEK-D-SC</v>
      </c>
      <c r="E13" s="62"/>
      <c r="F13" s="63">
        <f>'[2]I rok'!E50</f>
        <v>2</v>
      </c>
      <c r="G13" s="64"/>
      <c r="H13" s="483"/>
      <c r="I13" s="36"/>
      <c r="J13" s="36"/>
      <c r="K13" s="36"/>
      <c r="L13" s="36"/>
      <c r="M13" s="36"/>
      <c r="N13" s="36"/>
      <c r="O13" s="36"/>
      <c r="P13" s="64"/>
      <c r="Q13" s="483">
        <v>10</v>
      </c>
      <c r="R13" s="36">
        <v>15</v>
      </c>
      <c r="S13" s="36"/>
      <c r="T13" s="36"/>
      <c r="U13" s="36"/>
      <c r="V13" s="36"/>
      <c r="W13" s="36"/>
      <c r="X13" s="36"/>
      <c r="Y13" s="64">
        <f>'[2]I rok'!X50</f>
        <v>1</v>
      </c>
      <c r="Z13" s="483">
        <v>10</v>
      </c>
      <c r="AA13" s="36">
        <v>10</v>
      </c>
      <c r="AB13" s="36"/>
      <c r="AC13" s="36"/>
      <c r="AD13" s="36"/>
      <c r="AE13" s="36">
        <f>'[2]I rok'!AD50</f>
        <v>25</v>
      </c>
      <c r="AF13" s="36">
        <f>'[2]I rok'!AE50</f>
        <v>1</v>
      </c>
    </row>
    <row r="14" spans="1:70">
      <c r="A14" s="719"/>
      <c r="B14" s="36">
        <v>4</v>
      </c>
      <c r="C14" s="42" t="str">
        <f>'[2]I rok'!B51</f>
        <v>Strukturalne podstawy interwencji sercowo-naczyniowych</v>
      </c>
      <c r="D14" s="82" t="str">
        <f>'[3]I rok'!$C$51</f>
        <v>0912-7LEK-D-SSP</v>
      </c>
      <c r="E14" s="62"/>
      <c r="F14" s="63">
        <f>'[2]I rok'!E51</f>
        <v>2</v>
      </c>
      <c r="G14" s="64"/>
      <c r="H14" s="483"/>
      <c r="I14" s="36"/>
      <c r="J14" s="36"/>
      <c r="K14" s="36"/>
      <c r="L14" s="36"/>
      <c r="M14" s="36"/>
      <c r="N14" s="36"/>
      <c r="O14" s="36"/>
      <c r="P14" s="64"/>
      <c r="Q14" s="483">
        <v>10</v>
      </c>
      <c r="R14" s="36">
        <v>15</v>
      </c>
      <c r="S14" s="36"/>
      <c r="T14" s="36"/>
      <c r="U14" s="36"/>
      <c r="V14" s="36"/>
      <c r="W14" s="36"/>
      <c r="X14" s="36"/>
      <c r="Y14" s="64">
        <f>'[2]I rok'!X51</f>
        <v>1</v>
      </c>
      <c r="Z14" s="483">
        <v>10</v>
      </c>
      <c r="AA14" s="36">
        <v>10</v>
      </c>
      <c r="AB14" s="36"/>
      <c r="AC14" s="36"/>
      <c r="AD14" s="36"/>
      <c r="AE14" s="36">
        <f>'[2]I rok'!AD51</f>
        <v>25</v>
      </c>
      <c r="AF14" s="36">
        <f>'[2]I rok'!AE51</f>
        <v>1</v>
      </c>
    </row>
    <row r="15" spans="1:70">
      <c r="A15" s="717" t="s">
        <v>139</v>
      </c>
      <c r="B15" s="737" t="str">
        <f>'[2]II rok'!A46</f>
        <v>* Zajęcia fakultatywne (student wybiera w 3 semestrze 3 z 5; w 4 semestrze 3 z 6)</v>
      </c>
      <c r="C15" s="738"/>
      <c r="D15" s="738"/>
      <c r="E15" s="738"/>
      <c r="F15" s="738"/>
      <c r="G15" s="738"/>
      <c r="H15" s="738"/>
      <c r="I15" s="738"/>
      <c r="J15" s="738"/>
      <c r="K15" s="738"/>
      <c r="L15" s="738"/>
      <c r="M15" s="738"/>
      <c r="N15" s="738"/>
      <c r="O15" s="738"/>
      <c r="P15" s="738"/>
      <c r="Q15" s="738"/>
      <c r="R15" s="738"/>
      <c r="S15" s="738"/>
      <c r="T15" s="738"/>
      <c r="U15" s="738"/>
      <c r="V15" s="738"/>
      <c r="W15" s="738"/>
      <c r="X15" s="738"/>
      <c r="Y15" s="738"/>
      <c r="Z15" s="738"/>
      <c r="AA15" s="738"/>
      <c r="AB15" s="738"/>
      <c r="AC15" s="738"/>
      <c r="AD15" s="738"/>
      <c r="AE15" s="738"/>
      <c r="AF15" s="739"/>
    </row>
    <row r="16" spans="1:70">
      <c r="A16" s="718"/>
      <c r="B16" s="72" t="s">
        <v>315</v>
      </c>
      <c r="C16" s="66" t="str">
        <f>'[2]II rok'!B48</f>
        <v>Praktyka medyczna oparta na dowodach naukowych (EBM)</v>
      </c>
      <c r="D16" s="82" t="s">
        <v>739</v>
      </c>
      <c r="E16" s="68"/>
      <c r="F16" s="69">
        <f>'[2]II rok'!E48</f>
        <v>3</v>
      </c>
      <c r="G16" s="70"/>
      <c r="H16" s="71"/>
      <c r="I16" s="72"/>
      <c r="J16" s="72" t="s">
        <v>222</v>
      </c>
      <c r="K16" s="72" t="s">
        <v>315</v>
      </c>
      <c r="L16" s="72"/>
      <c r="M16" s="72"/>
      <c r="N16" s="72"/>
      <c r="O16" s="72"/>
      <c r="P16" s="70">
        <f>'[2]II rok'!O48</f>
        <v>1</v>
      </c>
      <c r="Q16" s="71"/>
      <c r="R16" s="72"/>
      <c r="S16" s="72"/>
      <c r="T16" s="72"/>
      <c r="U16" s="72"/>
      <c r="V16" s="72"/>
      <c r="W16" s="72"/>
      <c r="X16" s="72"/>
      <c r="Y16" s="70"/>
      <c r="Z16" s="71" t="s">
        <v>222</v>
      </c>
      <c r="AA16" s="72"/>
      <c r="AB16" s="72" t="s">
        <v>222</v>
      </c>
      <c r="AC16" s="72"/>
      <c r="AD16" s="72"/>
      <c r="AE16" s="72">
        <f>'[2]II rok'!AD48</f>
        <v>25</v>
      </c>
      <c r="AF16" s="72">
        <f>'[2]II rok'!AE48</f>
        <v>1</v>
      </c>
    </row>
    <row r="17" spans="1:32" ht="15.75">
      <c r="A17" s="718"/>
      <c r="B17" s="72" t="s">
        <v>191</v>
      </c>
      <c r="C17" s="284" t="s">
        <v>202</v>
      </c>
      <c r="D17" s="285" t="s">
        <v>740</v>
      </c>
      <c r="E17" s="68"/>
      <c r="F17" s="69">
        <f>'[2]II rok'!E49</f>
        <v>3</v>
      </c>
      <c r="G17" s="70"/>
      <c r="H17" s="71" t="s">
        <v>195</v>
      </c>
      <c r="I17" s="72" t="s">
        <v>207</v>
      </c>
      <c r="J17" s="72"/>
      <c r="K17" s="72"/>
      <c r="L17" s="72"/>
      <c r="M17" s="72"/>
      <c r="N17" s="72"/>
      <c r="O17" s="72"/>
      <c r="P17" s="70">
        <f>'[2]II rok'!O49</f>
        <v>1</v>
      </c>
      <c r="Q17" s="71"/>
      <c r="R17" s="72"/>
      <c r="S17" s="72"/>
      <c r="T17" s="72"/>
      <c r="U17" s="72"/>
      <c r="V17" s="72"/>
      <c r="W17" s="72"/>
      <c r="X17" s="72"/>
      <c r="Y17" s="70"/>
      <c r="Z17" s="71" t="s">
        <v>195</v>
      </c>
      <c r="AA17" s="72">
        <f>'[2]II rok'!Z49</f>
        <v>15</v>
      </c>
      <c r="AB17" s="72"/>
      <c r="AC17" s="72"/>
      <c r="AD17" s="72"/>
      <c r="AE17" s="72">
        <f>'[2]II rok'!AD49</f>
        <v>25</v>
      </c>
      <c r="AF17" s="72">
        <f>'[2]II rok'!AE49</f>
        <v>1</v>
      </c>
    </row>
    <row r="18" spans="1:32">
      <c r="A18" s="718"/>
      <c r="B18" s="72" t="s">
        <v>192</v>
      </c>
      <c r="C18" s="66" t="str">
        <f>'[2]II rok'!B51</f>
        <v>Molekularne podstawy działania narządów zmysłów</v>
      </c>
      <c r="D18" s="82" t="str">
        <f>'[3]II rok'!$C$51</f>
        <v>0912-7LEK-D-RA</v>
      </c>
      <c r="E18" s="68"/>
      <c r="F18" s="69">
        <f>'[2]II rok'!E51</f>
        <v>3</v>
      </c>
      <c r="G18" s="70"/>
      <c r="H18" s="71" t="s">
        <v>195</v>
      </c>
      <c r="I18" s="72" t="s">
        <v>207</v>
      </c>
      <c r="J18" s="72"/>
      <c r="K18" s="72"/>
      <c r="L18" s="72"/>
      <c r="M18" s="72"/>
      <c r="N18" s="72"/>
      <c r="O18" s="72"/>
      <c r="P18" s="70">
        <f>'[2]II rok'!O51</f>
        <v>1</v>
      </c>
      <c r="Q18" s="71"/>
      <c r="R18" s="72"/>
      <c r="S18" s="72"/>
      <c r="T18" s="72"/>
      <c r="U18" s="72"/>
      <c r="V18" s="72"/>
      <c r="W18" s="72"/>
      <c r="X18" s="72"/>
      <c r="Y18" s="70"/>
      <c r="Z18" s="71" t="s">
        <v>195</v>
      </c>
      <c r="AA18" s="72">
        <f>'[2]II rok'!Z51</f>
        <v>15</v>
      </c>
      <c r="AB18" s="72"/>
      <c r="AC18" s="72"/>
      <c r="AD18" s="72"/>
      <c r="AE18" s="72">
        <f>'[2]II rok'!AD51</f>
        <v>25</v>
      </c>
      <c r="AF18" s="72">
        <f>'[2]II rok'!AE51</f>
        <v>1</v>
      </c>
    </row>
    <row r="19" spans="1:32">
      <c r="A19" s="718"/>
      <c r="B19" s="72" t="s">
        <v>193</v>
      </c>
      <c r="C19" s="66" t="str">
        <f>'[2]II rok'!B52</f>
        <v xml:space="preserve">Racjonalna antybiotykoterapia </v>
      </c>
      <c r="D19" s="82" t="str">
        <f>'[3]II rok'!$C$52</f>
        <v>0912-7LEK-D-MP</v>
      </c>
      <c r="E19" s="68"/>
      <c r="F19" s="69">
        <f>'[2]II rok'!E52</f>
        <v>3</v>
      </c>
      <c r="G19" s="70"/>
      <c r="H19" s="71" t="s">
        <v>195</v>
      </c>
      <c r="I19" s="72" t="s">
        <v>207</v>
      </c>
      <c r="J19" s="72"/>
      <c r="K19" s="72"/>
      <c r="L19" s="72"/>
      <c r="M19" s="72"/>
      <c r="N19" s="72"/>
      <c r="O19" s="72"/>
      <c r="P19" s="70">
        <f>'[2]II rok'!O52</f>
        <v>1</v>
      </c>
      <c r="Q19" s="71"/>
      <c r="R19" s="72"/>
      <c r="S19" s="72"/>
      <c r="T19" s="72"/>
      <c r="U19" s="72"/>
      <c r="V19" s="72"/>
      <c r="W19" s="72"/>
      <c r="X19" s="72"/>
      <c r="Y19" s="70"/>
      <c r="Z19" s="71" t="s">
        <v>195</v>
      </c>
      <c r="AA19" s="72">
        <f>'[2]II rok'!Z52</f>
        <v>15</v>
      </c>
      <c r="AB19" s="72"/>
      <c r="AC19" s="72"/>
      <c r="AD19" s="72"/>
      <c r="AE19" s="72">
        <f>'[2]II rok'!AD52</f>
        <v>25</v>
      </c>
      <c r="AF19" s="72">
        <f>'[2]II rok'!AE52</f>
        <v>1</v>
      </c>
    </row>
    <row r="20" spans="1:32">
      <c r="A20" s="718"/>
      <c r="B20" s="72" t="s">
        <v>194</v>
      </c>
      <c r="C20" s="66" t="str">
        <f>'[2]II rok'!B53</f>
        <v xml:space="preserve">Inżynieria genetyczna </v>
      </c>
      <c r="D20" s="82" t="str">
        <f>'[3]II rok'!C53</f>
        <v>0912-7LEK-D-IG</v>
      </c>
      <c r="E20" s="68"/>
      <c r="F20" s="69">
        <f>'[2]II rok'!E53</f>
        <v>4</v>
      </c>
      <c r="G20" s="70"/>
      <c r="H20" s="71"/>
      <c r="I20" s="72"/>
      <c r="J20" s="72"/>
      <c r="K20" s="72"/>
      <c r="L20" s="72"/>
      <c r="M20" s="72"/>
      <c r="N20" s="72"/>
      <c r="O20" s="72"/>
      <c r="P20" s="70"/>
      <c r="Q20" s="71" t="s">
        <v>195</v>
      </c>
      <c r="R20" s="72" t="s">
        <v>207</v>
      </c>
      <c r="S20" s="72"/>
      <c r="T20" s="72"/>
      <c r="U20" s="72"/>
      <c r="V20" s="72"/>
      <c r="W20" s="72"/>
      <c r="X20" s="72"/>
      <c r="Y20" s="70">
        <f>'[2]II rok'!X53</f>
        <v>1</v>
      </c>
      <c r="Z20" s="71" t="s">
        <v>195</v>
      </c>
      <c r="AA20" s="72" t="s">
        <v>207</v>
      </c>
      <c r="AB20" s="72"/>
      <c r="AC20" s="72"/>
      <c r="AD20" s="72"/>
      <c r="AE20" s="72">
        <f>'[2]II rok'!AD53</f>
        <v>25</v>
      </c>
      <c r="AF20" s="72">
        <f>'[2]II rok'!AE53</f>
        <v>1</v>
      </c>
    </row>
    <row r="21" spans="1:32">
      <c r="A21" s="718"/>
      <c r="B21" s="72" t="s">
        <v>195</v>
      </c>
      <c r="C21" s="66" t="str">
        <f>'[2]II rok'!B55</f>
        <v>Elektrofizjologia</v>
      </c>
      <c r="D21" s="82" t="str">
        <f>'[3]II rok'!C54</f>
        <v>0912-7LEK-D-Ef</v>
      </c>
      <c r="E21" s="68"/>
      <c r="F21" s="69">
        <f>'[2]II rok'!E55</f>
        <v>4</v>
      </c>
      <c r="G21" s="70"/>
      <c r="H21" s="71"/>
      <c r="I21" s="72"/>
      <c r="J21" s="72"/>
      <c r="K21" s="72"/>
      <c r="L21" s="72"/>
      <c r="M21" s="72"/>
      <c r="N21" s="72"/>
      <c r="O21" s="72"/>
      <c r="P21" s="70"/>
      <c r="Q21" s="71"/>
      <c r="R21" s="72"/>
      <c r="S21" s="72" t="s">
        <v>222</v>
      </c>
      <c r="T21" s="72" t="s">
        <v>315</v>
      </c>
      <c r="U21" s="72"/>
      <c r="V21" s="72"/>
      <c r="W21" s="72"/>
      <c r="X21" s="72"/>
      <c r="Y21" s="70">
        <f>'[2]II rok'!X55</f>
        <v>1</v>
      </c>
      <c r="Z21" s="71" t="s">
        <v>222</v>
      </c>
      <c r="AA21" s="72"/>
      <c r="AB21" s="72" t="s">
        <v>222</v>
      </c>
      <c r="AC21" s="72"/>
      <c r="AD21" s="72"/>
      <c r="AE21" s="72">
        <f>'[2]II rok'!AD55</f>
        <v>25</v>
      </c>
      <c r="AF21" s="72">
        <f>'[2]II rok'!AE55</f>
        <v>1</v>
      </c>
    </row>
    <row r="22" spans="1:32">
      <c r="A22" s="718"/>
      <c r="B22" s="72" t="s">
        <v>196</v>
      </c>
      <c r="C22" s="66" t="str">
        <f>'[2]II rok'!B56</f>
        <v>Aparatura medyczna</v>
      </c>
      <c r="D22" s="82" t="str">
        <f>'[3]II rok'!C55</f>
        <v>0912-7LEK-D-AM</v>
      </c>
      <c r="E22" s="68"/>
      <c r="F22" s="69">
        <f>'[2]II rok'!E56</f>
        <v>4</v>
      </c>
      <c r="G22" s="70"/>
      <c r="H22" s="71"/>
      <c r="I22" s="72"/>
      <c r="J22" s="72"/>
      <c r="K22" s="72"/>
      <c r="L22" s="72"/>
      <c r="M22" s="72"/>
      <c r="N22" s="72"/>
      <c r="O22" s="72"/>
      <c r="P22" s="70"/>
      <c r="Q22" s="71" t="s">
        <v>195</v>
      </c>
      <c r="R22" s="72" t="s">
        <v>207</v>
      </c>
      <c r="S22" s="72"/>
      <c r="T22" s="72"/>
      <c r="U22" s="72"/>
      <c r="V22" s="72"/>
      <c r="W22" s="72"/>
      <c r="X22" s="72"/>
      <c r="Y22" s="70">
        <f>'[2]II rok'!X56</f>
        <v>1</v>
      </c>
      <c r="Z22" s="71" t="s">
        <v>195</v>
      </c>
      <c r="AA22" s="72">
        <f>'[2]II rok'!Z56</f>
        <v>15</v>
      </c>
      <c r="AB22" s="72"/>
      <c r="AC22" s="72"/>
      <c r="AD22" s="72"/>
      <c r="AE22" s="72">
        <f>'[2]II rok'!AD56</f>
        <v>25</v>
      </c>
      <c r="AF22" s="72">
        <f>'[2]II rok'!AE56</f>
        <v>1</v>
      </c>
    </row>
    <row r="23" spans="1:32">
      <c r="A23" s="719"/>
      <c r="B23" s="72" t="s">
        <v>198</v>
      </c>
      <c r="C23" s="66" t="str">
        <f>'[2]II rok'!B57</f>
        <v>Immunologia onkologiczna</v>
      </c>
      <c r="D23" s="82" t="str">
        <f>'[3]II rok'!C56</f>
        <v>0912-7LEK-D-IO</v>
      </c>
      <c r="E23" s="68"/>
      <c r="F23" s="69">
        <f>'[2]II rok'!E57</f>
        <v>4</v>
      </c>
      <c r="G23" s="70"/>
      <c r="H23" s="97"/>
      <c r="I23" s="98"/>
      <c r="J23" s="98"/>
      <c r="K23" s="98"/>
      <c r="L23" s="98"/>
      <c r="M23" s="98"/>
      <c r="N23" s="98"/>
      <c r="O23" s="98"/>
      <c r="P23" s="96"/>
      <c r="Q23" s="71" t="s">
        <v>195</v>
      </c>
      <c r="R23" s="72" t="s">
        <v>207</v>
      </c>
      <c r="S23" s="98"/>
      <c r="T23" s="98"/>
      <c r="U23" s="98"/>
      <c r="V23" s="98"/>
      <c r="W23" s="98"/>
      <c r="X23" s="98"/>
      <c r="Y23" s="96">
        <f>'[2]II rok'!X57</f>
        <v>1</v>
      </c>
      <c r="Z23" s="71" t="s">
        <v>195</v>
      </c>
      <c r="AA23" s="98">
        <f>'[2]II rok'!Z57</f>
        <v>15</v>
      </c>
      <c r="AB23" s="98"/>
      <c r="AC23" s="98"/>
      <c r="AD23" s="98"/>
      <c r="AE23" s="98">
        <f>'[2]II rok'!AD57</f>
        <v>25</v>
      </c>
      <c r="AF23" s="98">
        <f>'[2]II rok'!AE57</f>
        <v>1</v>
      </c>
    </row>
    <row r="24" spans="1:32">
      <c r="A24" s="480"/>
      <c r="B24" s="72" t="s">
        <v>201</v>
      </c>
      <c r="C24" s="111" t="s">
        <v>248</v>
      </c>
      <c r="D24" s="110" t="str">
        <f>'[3]II rok'!C57</f>
        <v>0912-7LEK-D-HO</v>
      </c>
      <c r="E24" s="68"/>
      <c r="F24" s="69" t="s">
        <v>234</v>
      </c>
      <c r="G24" s="76"/>
      <c r="H24" s="68"/>
      <c r="I24" s="72"/>
      <c r="J24" s="72"/>
      <c r="K24" s="72"/>
      <c r="L24" s="72"/>
      <c r="M24" s="72"/>
      <c r="N24" s="72"/>
      <c r="O24" s="72"/>
      <c r="P24" s="70"/>
      <c r="Q24" s="71" t="s">
        <v>195</v>
      </c>
      <c r="R24" s="72" t="s">
        <v>207</v>
      </c>
      <c r="S24" s="72"/>
      <c r="T24" s="72"/>
      <c r="U24" s="72"/>
      <c r="V24" s="72"/>
      <c r="W24" s="72"/>
      <c r="X24" s="72"/>
      <c r="Y24" s="70">
        <f>'[2]II rok'!X58</f>
        <v>1</v>
      </c>
      <c r="Z24" s="71" t="s">
        <v>195</v>
      </c>
      <c r="AA24" s="72">
        <f>'[2]II rok'!Z58</f>
        <v>15</v>
      </c>
      <c r="AB24" s="72"/>
      <c r="AC24" s="72"/>
      <c r="AD24" s="72"/>
      <c r="AE24" s="72">
        <f>'[2]II rok'!AD58</f>
        <v>25</v>
      </c>
      <c r="AF24" s="72">
        <f>'[2]II rok'!AE58</f>
        <v>1</v>
      </c>
    </row>
    <row r="25" spans="1:32">
      <c r="A25" s="480"/>
      <c r="B25" s="72" t="s">
        <v>204</v>
      </c>
      <c r="C25" s="42" t="s">
        <v>741</v>
      </c>
      <c r="D25" s="287" t="s">
        <v>742</v>
      </c>
      <c r="E25" s="72"/>
      <c r="F25" s="69" t="s">
        <v>661</v>
      </c>
      <c r="G25" s="72"/>
      <c r="H25" s="72"/>
      <c r="I25" s="72"/>
      <c r="J25" s="72">
        <v>20</v>
      </c>
      <c r="K25" s="72">
        <v>5</v>
      </c>
      <c r="L25" s="72"/>
      <c r="M25" s="72"/>
      <c r="N25" s="72"/>
      <c r="O25" s="72"/>
      <c r="P25" s="72">
        <v>1</v>
      </c>
      <c r="Q25" s="72"/>
      <c r="R25" s="72"/>
      <c r="S25" s="72">
        <v>20</v>
      </c>
      <c r="T25" s="72">
        <v>5</v>
      </c>
      <c r="U25" s="72"/>
      <c r="V25" s="72"/>
      <c r="W25" s="72"/>
      <c r="X25" s="72"/>
      <c r="Y25" s="72">
        <v>1</v>
      </c>
      <c r="Z25" s="72">
        <v>40</v>
      </c>
      <c r="AA25" s="72">
        <v>0</v>
      </c>
      <c r="AB25" s="72">
        <v>40</v>
      </c>
      <c r="AC25" s="72">
        <v>0</v>
      </c>
      <c r="AD25" s="72">
        <v>0</v>
      </c>
      <c r="AE25" s="288">
        <v>50</v>
      </c>
      <c r="AF25" s="72">
        <v>2</v>
      </c>
    </row>
    <row r="26" spans="1:32">
      <c r="A26" s="480"/>
      <c r="B26" s="72" t="s">
        <v>207</v>
      </c>
      <c r="C26" s="111" t="s">
        <v>251</v>
      </c>
      <c r="D26" s="287" t="s">
        <v>743</v>
      </c>
      <c r="E26" s="72"/>
      <c r="F26" s="69" t="s">
        <v>234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>
        <v>15</v>
      </c>
      <c r="R26" s="72">
        <v>10</v>
      </c>
      <c r="S26" s="72"/>
      <c r="T26" s="72"/>
      <c r="U26" s="72"/>
      <c r="V26" s="72"/>
      <c r="W26" s="72"/>
      <c r="X26" s="72"/>
      <c r="Y26" s="72">
        <v>1</v>
      </c>
      <c r="Z26" s="72">
        <v>15</v>
      </c>
      <c r="AA26" s="72">
        <v>15</v>
      </c>
      <c r="AB26" s="72">
        <v>0</v>
      </c>
      <c r="AC26" s="72">
        <v>0</v>
      </c>
      <c r="AD26" s="72">
        <v>0</v>
      </c>
      <c r="AE26" s="72">
        <v>25</v>
      </c>
      <c r="AF26" s="72">
        <v>1</v>
      </c>
    </row>
    <row r="27" spans="1:32">
      <c r="A27" s="717" t="s">
        <v>285</v>
      </c>
      <c r="B27" s="737" t="str">
        <f>'[3]III rok'!$A$42</f>
        <v>* Zajęcia fakultatywne (student wybiera w 5 semestrze 4 z 5 (2 w formie wykładowej i 2 w formie ćwiczeniowej); w 6 semestrze 3 z 4)</v>
      </c>
      <c r="C27" s="738"/>
      <c r="D27" s="738"/>
      <c r="E27" s="738"/>
      <c r="F27" s="738"/>
      <c r="G27" s="738"/>
      <c r="H27" s="738"/>
      <c r="I27" s="738"/>
      <c r="J27" s="738"/>
      <c r="K27" s="738"/>
      <c r="L27" s="738"/>
      <c r="M27" s="738"/>
      <c r="N27" s="738"/>
      <c r="O27" s="738"/>
      <c r="P27" s="738"/>
      <c r="Q27" s="738"/>
      <c r="R27" s="738"/>
      <c r="S27" s="738"/>
      <c r="T27" s="738"/>
      <c r="U27" s="738"/>
      <c r="V27" s="738"/>
      <c r="W27" s="738"/>
      <c r="X27" s="738"/>
      <c r="Y27" s="738"/>
      <c r="Z27" s="738"/>
      <c r="AA27" s="738"/>
      <c r="AB27" s="738"/>
      <c r="AC27" s="738"/>
      <c r="AD27" s="738"/>
      <c r="AE27" s="738"/>
      <c r="AF27" s="739"/>
    </row>
    <row r="28" spans="1:32">
      <c r="A28" s="718"/>
      <c r="B28" s="72" t="s">
        <v>209</v>
      </c>
      <c r="C28" s="66" t="str">
        <f>'[2]III rok'!B43</f>
        <v>Patofizjologia nerek</v>
      </c>
      <c r="D28" s="82" t="str">
        <f>'[3]III rok'!C44</f>
        <v>0912-7LEK-D-PN</v>
      </c>
      <c r="E28" s="68"/>
      <c r="F28" s="69">
        <f>'[2]III rok'!E43</f>
        <v>5</v>
      </c>
      <c r="G28" s="70"/>
      <c r="H28" s="71" t="s">
        <v>195</v>
      </c>
      <c r="I28" s="72" t="s">
        <v>207</v>
      </c>
      <c r="J28" s="72"/>
      <c r="K28" s="72"/>
      <c r="L28" s="72"/>
      <c r="M28" s="72"/>
      <c r="N28" s="72"/>
      <c r="O28" s="72"/>
      <c r="P28" s="70">
        <f>'[2]III rok'!O43</f>
        <v>1</v>
      </c>
      <c r="Q28" s="71"/>
      <c r="R28" s="72"/>
      <c r="S28" s="72"/>
      <c r="T28" s="72"/>
      <c r="U28" s="72"/>
      <c r="V28" s="72"/>
      <c r="W28" s="72"/>
      <c r="X28" s="72"/>
      <c r="Y28" s="70"/>
      <c r="Z28" s="71" t="s">
        <v>195</v>
      </c>
      <c r="AA28" s="72" t="s">
        <v>195</v>
      </c>
      <c r="AB28" s="72"/>
      <c r="AC28" s="72"/>
      <c r="AD28" s="72"/>
      <c r="AE28" s="72">
        <f>'[2]III rok'!AD43</f>
        <v>25</v>
      </c>
      <c r="AF28" s="72">
        <f>'[2]III rok'!AE43</f>
        <v>1</v>
      </c>
    </row>
    <row r="29" spans="1:32">
      <c r="A29" s="718"/>
      <c r="B29" s="72" t="s">
        <v>212</v>
      </c>
      <c r="C29" s="66" t="str">
        <f>'[2]III rok'!B44</f>
        <v xml:space="preserve">Patofizjologia trzustki </v>
      </c>
      <c r="D29" s="82" t="str">
        <f>'[3]III rok'!C45</f>
        <v>0912-7LEK-D-PT</v>
      </c>
      <c r="E29" s="68"/>
      <c r="F29" s="69">
        <f>'[2]III rok'!E44</f>
        <v>5</v>
      </c>
      <c r="G29" s="70"/>
      <c r="H29" s="71" t="s">
        <v>195</v>
      </c>
      <c r="I29" s="72" t="s">
        <v>207</v>
      </c>
      <c r="J29" s="72"/>
      <c r="K29" s="72"/>
      <c r="L29" s="72"/>
      <c r="M29" s="72"/>
      <c r="N29" s="72"/>
      <c r="O29" s="72"/>
      <c r="P29" s="70">
        <f>'[2]III rok'!O44</f>
        <v>1</v>
      </c>
      <c r="Q29" s="71"/>
      <c r="R29" s="72"/>
      <c r="S29" s="72"/>
      <c r="T29" s="72"/>
      <c r="U29" s="72"/>
      <c r="V29" s="72"/>
      <c r="W29" s="72"/>
      <c r="X29" s="72"/>
      <c r="Y29" s="70"/>
      <c r="Z29" s="71" t="s">
        <v>195</v>
      </c>
      <c r="AA29" s="72" t="s">
        <v>195</v>
      </c>
      <c r="AB29" s="72"/>
      <c r="AC29" s="72"/>
      <c r="AD29" s="72"/>
      <c r="AE29" s="72">
        <f>'[2]III rok'!AD44</f>
        <v>25</v>
      </c>
      <c r="AF29" s="72">
        <f>'[2]III rok'!AE44</f>
        <v>1</v>
      </c>
    </row>
    <row r="30" spans="1:32">
      <c r="A30" s="718"/>
      <c r="B30" s="72" t="s">
        <v>215</v>
      </c>
      <c r="C30" s="66" t="s">
        <v>744</v>
      </c>
      <c r="D30" s="82" t="s">
        <v>745</v>
      </c>
      <c r="E30" s="68"/>
      <c r="F30" s="69"/>
      <c r="G30" s="70"/>
      <c r="H30" s="71" t="s">
        <v>195</v>
      </c>
      <c r="I30" s="72" t="s">
        <v>207</v>
      </c>
      <c r="J30" s="72"/>
      <c r="K30" s="72"/>
      <c r="L30" s="72"/>
      <c r="M30" s="72"/>
      <c r="N30" s="72"/>
      <c r="O30" s="72"/>
      <c r="P30" s="70" t="s">
        <v>672</v>
      </c>
      <c r="Q30" s="71"/>
      <c r="R30" s="72"/>
      <c r="S30" s="72"/>
      <c r="T30" s="72"/>
      <c r="U30" s="72"/>
      <c r="V30" s="72"/>
      <c r="W30" s="72"/>
      <c r="X30" s="72"/>
      <c r="Y30" s="70"/>
      <c r="Z30" s="71" t="s">
        <v>195</v>
      </c>
      <c r="AA30" s="72" t="s">
        <v>195</v>
      </c>
      <c r="AB30" s="72"/>
      <c r="AC30" s="72"/>
      <c r="AD30" s="72"/>
      <c r="AE30" s="72" t="s">
        <v>238</v>
      </c>
      <c r="AF30" s="72" t="s">
        <v>672</v>
      </c>
    </row>
    <row r="31" spans="1:32">
      <c r="A31" s="718"/>
      <c r="B31" s="72" t="s">
        <v>219</v>
      </c>
      <c r="C31" s="42" t="str">
        <f>'[2]I rok'!B52</f>
        <v>Nowoczesne techniki mikroskopowe w medycynie</v>
      </c>
      <c r="D31" s="82" t="str">
        <f>'[3]III rok'!$C$47</f>
        <v>0912-7LEK-D-NT</v>
      </c>
      <c r="E31" s="68"/>
      <c r="F31" s="69" t="s">
        <v>315</v>
      </c>
      <c r="G31" s="70"/>
      <c r="H31" s="71"/>
      <c r="I31" s="72"/>
      <c r="J31" s="72" t="s">
        <v>195</v>
      </c>
      <c r="K31" s="72" t="s">
        <v>207</v>
      </c>
      <c r="L31" s="72"/>
      <c r="M31" s="72"/>
      <c r="N31" s="72"/>
      <c r="O31" s="72"/>
      <c r="P31" s="70" t="s">
        <v>672</v>
      </c>
      <c r="Q31" s="71"/>
      <c r="R31" s="72"/>
      <c r="S31" s="72"/>
      <c r="T31" s="72"/>
      <c r="U31" s="72"/>
      <c r="V31" s="72"/>
      <c r="W31" s="72"/>
      <c r="X31" s="72"/>
      <c r="Y31" s="70"/>
      <c r="Z31" s="71"/>
      <c r="AA31" s="72"/>
      <c r="AB31" s="72"/>
      <c r="AC31" s="72"/>
      <c r="AD31" s="72"/>
      <c r="AE31" s="72" t="s">
        <v>238</v>
      </c>
      <c r="AF31" s="72" t="s">
        <v>672</v>
      </c>
    </row>
    <row r="32" spans="1:32">
      <c r="A32" s="718"/>
      <c r="B32" s="72" t="s">
        <v>222</v>
      </c>
      <c r="C32" s="66" t="str">
        <f>'[2]III rok'!B46</f>
        <v>Interwencja kryzysowa
 (przedmiot realizowany w formie ćwiczeń)</v>
      </c>
      <c r="D32" s="82" t="str">
        <f>'[3]III rok'!C48</f>
        <v>0912-7LEK-D-IK</v>
      </c>
      <c r="E32" s="68"/>
      <c r="F32" s="69">
        <f>'[2]III rok'!E46</f>
        <v>5</v>
      </c>
      <c r="G32" s="70"/>
      <c r="H32" s="71"/>
      <c r="I32" s="72"/>
      <c r="J32" s="72" t="s">
        <v>195</v>
      </c>
      <c r="K32" s="72" t="s">
        <v>207</v>
      </c>
      <c r="L32" s="72"/>
      <c r="M32" s="72"/>
      <c r="N32" s="72"/>
      <c r="O32" s="72"/>
      <c r="P32" s="70">
        <f>'[2]III rok'!O46</f>
        <v>1</v>
      </c>
      <c r="Q32" s="71"/>
      <c r="R32" s="72"/>
      <c r="S32" s="72"/>
      <c r="T32" s="72"/>
      <c r="U32" s="72"/>
      <c r="V32" s="72"/>
      <c r="W32" s="72"/>
      <c r="X32" s="72"/>
      <c r="Y32" s="70"/>
      <c r="Z32" s="71" t="s">
        <v>195</v>
      </c>
      <c r="AA32" s="72">
        <f>'[2]III rok'!Z46</f>
        <v>0</v>
      </c>
      <c r="AB32" s="72" t="s">
        <v>195</v>
      </c>
      <c r="AC32" s="72"/>
      <c r="AD32" s="72"/>
      <c r="AE32" s="72">
        <f>'[2]III rok'!AD46</f>
        <v>25</v>
      </c>
      <c r="AF32" s="72">
        <f>'[2]III rok'!AE46</f>
        <v>1</v>
      </c>
    </row>
    <row r="33" spans="1:32">
      <c r="A33" s="718"/>
      <c r="B33" s="72" t="s">
        <v>225</v>
      </c>
      <c r="C33" s="66" t="str">
        <f>'[2]III rok'!B47</f>
        <v>Język migowy 
 (przedmiot realizowany w formie ćwiczeń)</v>
      </c>
      <c r="D33" s="82" t="str">
        <f>'[3]III rok'!C49</f>
        <v>0912-7LEK-D-JM</v>
      </c>
      <c r="E33" s="68"/>
      <c r="F33" s="69">
        <f>'[2]III rok'!E47</f>
        <v>5</v>
      </c>
      <c r="G33" s="70"/>
      <c r="H33" s="71"/>
      <c r="I33" s="72"/>
      <c r="J33" s="72" t="s">
        <v>195</v>
      </c>
      <c r="K33" s="72" t="s">
        <v>207</v>
      </c>
      <c r="L33" s="72"/>
      <c r="M33" s="72"/>
      <c r="N33" s="72"/>
      <c r="O33" s="72"/>
      <c r="P33" s="70">
        <f>'[2]III rok'!O47</f>
        <v>1</v>
      </c>
      <c r="Q33" s="71"/>
      <c r="R33" s="72"/>
      <c r="S33" s="72"/>
      <c r="T33" s="72"/>
      <c r="U33" s="72"/>
      <c r="V33" s="72"/>
      <c r="W33" s="72"/>
      <c r="X33" s="72"/>
      <c r="Y33" s="70"/>
      <c r="Z33" s="71" t="s">
        <v>195</v>
      </c>
      <c r="AA33" s="72">
        <f>'[2]III rok'!Z47</f>
        <v>0</v>
      </c>
      <c r="AB33" s="72" t="s">
        <v>195</v>
      </c>
      <c r="AC33" s="72"/>
      <c r="AD33" s="72"/>
      <c r="AE33" s="72">
        <f>'[2]III rok'!AD47</f>
        <v>25</v>
      </c>
      <c r="AF33" s="72">
        <f>'[2]III rok'!AE47</f>
        <v>1</v>
      </c>
    </row>
    <row r="34" spans="1:32" ht="15.75">
      <c r="A34" s="718"/>
      <c r="B34" s="72" t="s">
        <v>228</v>
      </c>
      <c r="C34" s="286" t="s">
        <v>746</v>
      </c>
      <c r="D34" s="206" t="str">
        <f>"0912-7LEK-F-"&amp;B34&amp;"-"&amp;UPPER(LEFT(C34,1))&amp;"M"</f>
        <v>0912-7LEK-F-22-BM</v>
      </c>
      <c r="E34" s="68"/>
      <c r="F34" s="69">
        <f>'[2]III rok'!E48</f>
        <v>6</v>
      </c>
      <c r="G34" s="70"/>
      <c r="H34" s="71"/>
      <c r="I34" s="72"/>
      <c r="J34" s="72"/>
      <c r="K34" s="72"/>
      <c r="L34" s="72"/>
      <c r="M34" s="72"/>
      <c r="N34" s="72"/>
      <c r="O34" s="72"/>
      <c r="P34" s="70"/>
      <c r="Q34" s="71" t="s">
        <v>195</v>
      </c>
      <c r="R34" s="72" t="s">
        <v>207</v>
      </c>
      <c r="S34" s="72"/>
      <c r="T34" s="72"/>
      <c r="U34" s="72"/>
      <c r="V34" s="72"/>
      <c r="W34" s="72"/>
      <c r="X34" s="72"/>
      <c r="Y34" s="70">
        <f>'[2]III rok'!X48</f>
        <v>1</v>
      </c>
      <c r="Z34" s="71" t="s">
        <v>195</v>
      </c>
      <c r="AA34" s="72" t="s">
        <v>195</v>
      </c>
      <c r="AB34" s="72"/>
      <c r="AC34" s="72"/>
      <c r="AD34" s="72"/>
      <c r="AE34" s="72" t="s">
        <v>238</v>
      </c>
      <c r="AF34" s="72">
        <f>'[2]III rok'!AE48</f>
        <v>1</v>
      </c>
    </row>
    <row r="35" spans="1:32" ht="15.75">
      <c r="A35" s="718"/>
      <c r="B35" s="72" t="s">
        <v>231</v>
      </c>
      <c r="C35" s="286" t="s">
        <v>360</v>
      </c>
      <c r="D35" s="285" t="s">
        <v>747</v>
      </c>
      <c r="E35" s="68"/>
      <c r="F35" s="69">
        <f>'[2]III rok'!E49</f>
        <v>6</v>
      </c>
      <c r="G35" s="70"/>
      <c r="H35" s="71"/>
      <c r="I35" s="72"/>
      <c r="J35" s="72"/>
      <c r="K35" s="72"/>
      <c r="L35" s="72"/>
      <c r="M35" s="72"/>
      <c r="N35" s="72"/>
      <c r="O35" s="72"/>
      <c r="P35" s="70"/>
      <c r="Q35" s="71" t="s">
        <v>195</v>
      </c>
      <c r="R35" s="72" t="s">
        <v>207</v>
      </c>
      <c r="S35" s="72"/>
      <c r="T35" s="72"/>
      <c r="U35" s="72"/>
      <c r="V35" s="72"/>
      <c r="W35" s="72"/>
      <c r="X35" s="72"/>
      <c r="Y35" s="70">
        <f>'[2]III rok'!X49</f>
        <v>1</v>
      </c>
      <c r="Z35" s="71" t="s">
        <v>195</v>
      </c>
      <c r="AA35" s="72" t="s">
        <v>195</v>
      </c>
      <c r="AB35" s="72"/>
      <c r="AC35" s="72"/>
      <c r="AD35" s="72"/>
      <c r="AE35" s="72">
        <f>'[2]III rok'!AD49</f>
        <v>25</v>
      </c>
      <c r="AF35" s="72">
        <f>'[2]III rok'!AE49</f>
        <v>1</v>
      </c>
    </row>
    <row r="36" spans="1:32">
      <c r="A36" s="718"/>
      <c r="B36" s="72" t="s">
        <v>235</v>
      </c>
      <c r="C36" s="66" t="str">
        <f>'[2]III rok'!B50</f>
        <v>Patofizjologia układu endokrynnego</v>
      </c>
      <c r="D36" s="82" t="str">
        <f>'[3]III rok'!C52</f>
        <v>0912-7LEK-D-PUE</v>
      </c>
      <c r="E36" s="68"/>
      <c r="F36" s="69">
        <f>'[2]III rok'!E50</f>
        <v>6</v>
      </c>
      <c r="G36" s="70"/>
      <c r="H36" s="71"/>
      <c r="I36" s="72"/>
      <c r="J36" s="72"/>
      <c r="K36" s="72"/>
      <c r="L36" s="72"/>
      <c r="M36" s="72"/>
      <c r="N36" s="72"/>
      <c r="O36" s="72"/>
      <c r="P36" s="70"/>
      <c r="Q36" s="71" t="s">
        <v>195</v>
      </c>
      <c r="R36" s="72" t="s">
        <v>207</v>
      </c>
      <c r="S36" s="72"/>
      <c r="T36" s="72"/>
      <c r="U36" s="72"/>
      <c r="V36" s="72"/>
      <c r="W36" s="72"/>
      <c r="X36" s="72"/>
      <c r="Y36" s="70">
        <f>'[2]III rok'!X50</f>
        <v>1</v>
      </c>
      <c r="Z36" s="71" t="s">
        <v>195</v>
      </c>
      <c r="AA36" s="72" t="s">
        <v>195</v>
      </c>
      <c r="AB36" s="72"/>
      <c r="AC36" s="72"/>
      <c r="AD36" s="72"/>
      <c r="AE36" s="72">
        <f>'[2]III rok'!AD50</f>
        <v>25</v>
      </c>
      <c r="AF36" s="72">
        <f>'[2]III rok'!AE50</f>
        <v>1</v>
      </c>
    </row>
    <row r="37" spans="1:32">
      <c r="A37" s="719"/>
      <c r="B37" s="72" t="s">
        <v>238</v>
      </c>
      <c r="C37" s="42" t="str">
        <f>'[2]I rok'!B49</f>
        <v>Aktywne składniki materii żywej</v>
      </c>
      <c r="D37" s="65" t="str">
        <f>'[2]I rok'!C49</f>
        <v>0912-7LEK-F-3-ASMŻ</v>
      </c>
      <c r="E37" s="68"/>
      <c r="F37" s="69" t="s">
        <v>191</v>
      </c>
      <c r="G37" s="70"/>
      <c r="H37" s="71"/>
      <c r="I37" s="72"/>
      <c r="J37" s="72"/>
      <c r="K37" s="72"/>
      <c r="L37" s="72"/>
      <c r="M37" s="72"/>
      <c r="N37" s="72"/>
      <c r="O37" s="72"/>
      <c r="P37" s="70"/>
      <c r="Q37" s="71" t="s">
        <v>195</v>
      </c>
      <c r="R37" s="72" t="s">
        <v>207</v>
      </c>
      <c r="S37" s="72"/>
      <c r="T37" s="72"/>
      <c r="U37" s="72"/>
      <c r="V37" s="72"/>
      <c r="W37" s="72"/>
      <c r="X37" s="72"/>
      <c r="Y37" s="70"/>
      <c r="Z37" s="71" t="s">
        <v>195</v>
      </c>
      <c r="AA37" s="72" t="s">
        <v>195</v>
      </c>
      <c r="AB37" s="72"/>
      <c r="AC37" s="72"/>
      <c r="AD37" s="72"/>
      <c r="AE37" s="72" t="s">
        <v>238</v>
      </c>
      <c r="AF37" s="72" t="s">
        <v>672</v>
      </c>
    </row>
    <row r="38" spans="1:32">
      <c r="A38" s="717" t="s">
        <v>385</v>
      </c>
      <c r="B38" s="737" t="str">
        <f>'[3]IV rok'!$A$43</f>
        <v>* Zajęcia fakultatywne ( student wybiera z grupy 9 przedmiotów: 3przedmioty w 7 semestrze oraz 3 przedmioty w 8 semestrze)</v>
      </c>
      <c r="C38" s="738"/>
      <c r="D38" s="738"/>
      <c r="E38" s="738"/>
      <c r="F38" s="738"/>
      <c r="G38" s="738"/>
      <c r="H38" s="738"/>
      <c r="I38" s="738"/>
      <c r="J38" s="738"/>
      <c r="K38" s="738"/>
      <c r="L38" s="738"/>
      <c r="M38" s="738"/>
      <c r="N38" s="738"/>
      <c r="O38" s="738"/>
      <c r="P38" s="738"/>
      <c r="Q38" s="738"/>
      <c r="R38" s="738"/>
      <c r="S38" s="738"/>
      <c r="T38" s="738"/>
      <c r="U38" s="738"/>
      <c r="V38" s="738"/>
      <c r="W38" s="738"/>
      <c r="X38" s="738"/>
      <c r="Y38" s="738"/>
      <c r="Z38" s="738"/>
      <c r="AA38" s="738"/>
      <c r="AB38" s="738"/>
      <c r="AC38" s="738"/>
      <c r="AD38" s="738"/>
      <c r="AE38" s="738"/>
      <c r="AF38" s="739"/>
    </row>
    <row r="39" spans="1:32">
      <c r="A39" s="718"/>
      <c r="B39" s="72" t="s">
        <v>241</v>
      </c>
      <c r="C39" s="66" t="str">
        <f>'[2]IV rok'!B43</f>
        <v>Dermatologia pediatryczna</v>
      </c>
      <c r="D39" s="82" t="str">
        <f>'[3]IV rok'!C44</f>
        <v>0912-7LEK-D-D</v>
      </c>
      <c r="E39" s="68"/>
      <c r="F39" s="69">
        <f>'[2]IV rok'!E43</f>
        <v>7</v>
      </c>
      <c r="G39" s="70"/>
      <c r="H39" s="71">
        <f>'[2]IV rok'!G43</f>
        <v>15</v>
      </c>
      <c r="I39" s="72">
        <f>'[2]IV rok'!H43</f>
        <v>10</v>
      </c>
      <c r="J39" s="72"/>
      <c r="K39" s="72"/>
      <c r="L39" s="72"/>
      <c r="M39" s="72"/>
      <c r="N39" s="72"/>
      <c r="O39" s="72"/>
      <c r="P39" s="70">
        <f>'[2]IV rok'!O43</f>
        <v>1</v>
      </c>
      <c r="Q39" s="71"/>
      <c r="R39" s="72"/>
      <c r="S39" s="72"/>
      <c r="T39" s="72"/>
      <c r="U39" s="72"/>
      <c r="V39" s="72"/>
      <c r="W39" s="72"/>
      <c r="X39" s="72"/>
      <c r="Y39" s="70"/>
      <c r="Z39" s="71">
        <f>'[2]IV rok'!Y43</f>
        <v>15</v>
      </c>
      <c r="AA39" s="72">
        <f>'[2]IV rok'!Z43</f>
        <v>15</v>
      </c>
      <c r="AB39" s="72"/>
      <c r="AC39" s="72"/>
      <c r="AD39" s="72"/>
      <c r="AE39" s="72">
        <f>'[2]IV rok'!AD43</f>
        <v>25</v>
      </c>
      <c r="AF39" s="72">
        <f>'[2]IV rok'!AE43</f>
        <v>1</v>
      </c>
    </row>
    <row r="40" spans="1:32">
      <c r="A40" s="718"/>
      <c r="B40" s="72" t="s">
        <v>244</v>
      </c>
      <c r="C40" s="66" t="str">
        <f>'[2]IV rok'!B44</f>
        <v>Farmakoekonomika</v>
      </c>
      <c r="D40" s="82" t="str">
        <f>'[3]IV rok'!C45</f>
        <v>0912-7LEK-D-F</v>
      </c>
      <c r="E40" s="68"/>
      <c r="F40" s="69">
        <f>'[2]IV rok'!E44</f>
        <v>7</v>
      </c>
      <c r="G40" s="70"/>
      <c r="H40" s="71">
        <f>'[2]IV rok'!G44</f>
        <v>15</v>
      </c>
      <c r="I40" s="72">
        <f>'[2]IV rok'!H44</f>
        <v>10</v>
      </c>
      <c r="J40" s="72"/>
      <c r="K40" s="72"/>
      <c r="L40" s="72"/>
      <c r="M40" s="72"/>
      <c r="N40" s="72"/>
      <c r="O40" s="72"/>
      <c r="P40" s="70">
        <f>'[2]IV rok'!O44</f>
        <v>1</v>
      </c>
      <c r="Q40" s="71"/>
      <c r="R40" s="72"/>
      <c r="S40" s="72"/>
      <c r="T40" s="72"/>
      <c r="U40" s="72"/>
      <c r="V40" s="72"/>
      <c r="W40" s="72"/>
      <c r="X40" s="72"/>
      <c r="Y40" s="70"/>
      <c r="Z40" s="71">
        <f>'[2]IV rok'!Y44</f>
        <v>15</v>
      </c>
      <c r="AA40" s="72">
        <f>'[2]IV rok'!Z44</f>
        <v>15</v>
      </c>
      <c r="AB40" s="72"/>
      <c r="AC40" s="72"/>
      <c r="AD40" s="72"/>
      <c r="AE40" s="72">
        <f>'[2]IV rok'!AD44</f>
        <v>25</v>
      </c>
      <c r="AF40" s="72">
        <f>'[2]IV rok'!AE44</f>
        <v>1</v>
      </c>
    </row>
    <row r="41" spans="1:32">
      <c r="A41" s="718"/>
      <c r="B41" s="72" t="s">
        <v>247</v>
      </c>
      <c r="C41" s="66" t="str">
        <f>'[2]IV rok'!B45</f>
        <v>Zakażenia wirusami przenoszonymi drogą krwi</v>
      </c>
      <c r="D41" s="82" t="str">
        <f>'[3]IV rok'!C46</f>
        <v>0912-7LEK-D-Z</v>
      </c>
      <c r="E41" s="68"/>
      <c r="F41" s="69">
        <f>'[2]IV rok'!E45</f>
        <v>7</v>
      </c>
      <c r="G41" s="70"/>
      <c r="H41" s="71">
        <f>'[2]IV rok'!G45</f>
        <v>15</v>
      </c>
      <c r="I41" s="72">
        <f>'[2]IV rok'!H45</f>
        <v>10</v>
      </c>
      <c r="J41" s="72"/>
      <c r="K41" s="72"/>
      <c r="L41" s="72"/>
      <c r="M41" s="72"/>
      <c r="N41" s="72"/>
      <c r="O41" s="72"/>
      <c r="P41" s="70">
        <f>'[2]IV rok'!O45</f>
        <v>1</v>
      </c>
      <c r="Q41" s="71"/>
      <c r="R41" s="72"/>
      <c r="S41" s="72"/>
      <c r="T41" s="72"/>
      <c r="U41" s="72"/>
      <c r="V41" s="72"/>
      <c r="W41" s="72"/>
      <c r="X41" s="72"/>
      <c r="Y41" s="70"/>
      <c r="Z41" s="71">
        <f>'[2]IV rok'!Y45</f>
        <v>15</v>
      </c>
      <c r="AA41" s="72">
        <f>'[2]IV rok'!Z45</f>
        <v>15</v>
      </c>
      <c r="AB41" s="72"/>
      <c r="AC41" s="72"/>
      <c r="AD41" s="72"/>
      <c r="AE41" s="72">
        <f>'[2]IV rok'!AD45</f>
        <v>25</v>
      </c>
      <c r="AF41" s="72">
        <f>'[2]IV rok'!AE45</f>
        <v>1</v>
      </c>
    </row>
    <row r="42" spans="1:32">
      <c r="A42" s="718"/>
      <c r="B42" s="72" t="s">
        <v>250</v>
      </c>
      <c r="C42" s="66" t="str">
        <f>'[2]IV rok'!B46</f>
        <v>Chirurgia endoskopowa i laparoskopowa</v>
      </c>
      <c r="D42" s="82" t="str">
        <f>'[3]IV rok'!C47</f>
        <v>0912-7LEK-D-C</v>
      </c>
      <c r="E42" s="68"/>
      <c r="F42" s="69">
        <f>'[2]IV rok'!E46</f>
        <v>8</v>
      </c>
      <c r="G42" s="70"/>
      <c r="H42" s="71"/>
      <c r="I42" s="72"/>
      <c r="J42" s="72"/>
      <c r="K42" s="72"/>
      <c r="L42" s="72"/>
      <c r="M42" s="72"/>
      <c r="N42" s="72"/>
      <c r="O42" s="72"/>
      <c r="P42" s="70"/>
      <c r="Q42" s="71">
        <f>'[2]IV rok'!P46</f>
        <v>15</v>
      </c>
      <c r="R42" s="72">
        <f>'[2]IV rok'!Q46</f>
        <v>10</v>
      </c>
      <c r="S42" s="72"/>
      <c r="T42" s="72"/>
      <c r="U42" s="72"/>
      <c r="V42" s="72"/>
      <c r="W42" s="72"/>
      <c r="X42" s="72"/>
      <c r="Y42" s="70">
        <f>'[2]IV rok'!X46</f>
        <v>1</v>
      </c>
      <c r="Z42" s="71">
        <f>'[2]IV rok'!Y46</f>
        <v>15</v>
      </c>
      <c r="AA42" s="72">
        <f>'[2]IV rok'!Z46</f>
        <v>15</v>
      </c>
      <c r="AB42" s="72"/>
      <c r="AC42" s="72"/>
      <c r="AD42" s="72"/>
      <c r="AE42" s="72">
        <f>'[2]IV rok'!AD46</f>
        <v>25</v>
      </c>
      <c r="AF42" s="72">
        <f>'[2]IV rok'!AE46</f>
        <v>1</v>
      </c>
    </row>
    <row r="43" spans="1:32">
      <c r="A43" s="718"/>
      <c r="B43" s="72" t="s">
        <v>333</v>
      </c>
      <c r="C43" s="66" t="str">
        <f>'[2]IV rok'!B47</f>
        <v>Pediatria - kardiologia dziecięca</v>
      </c>
      <c r="D43" s="82" t="str">
        <f>'[3]IV rok'!C48</f>
        <v>0912-7LEK-D-P</v>
      </c>
      <c r="E43" s="68"/>
      <c r="F43" s="69">
        <f>'[2]IV rok'!E47</f>
        <v>8</v>
      </c>
      <c r="G43" s="70"/>
      <c r="H43" s="71"/>
      <c r="I43" s="72"/>
      <c r="J43" s="72"/>
      <c r="K43" s="72"/>
      <c r="L43" s="72"/>
      <c r="M43" s="72"/>
      <c r="N43" s="72"/>
      <c r="O43" s="72"/>
      <c r="P43" s="70"/>
      <c r="Q43" s="71">
        <f>'[2]IV rok'!P47</f>
        <v>15</v>
      </c>
      <c r="R43" s="72">
        <f>'[2]IV rok'!Q47</f>
        <v>10</v>
      </c>
      <c r="S43" s="72"/>
      <c r="T43" s="72"/>
      <c r="U43" s="72"/>
      <c r="V43" s="72"/>
      <c r="W43" s="72"/>
      <c r="X43" s="72"/>
      <c r="Y43" s="70">
        <f>'[2]IV rok'!X47</f>
        <v>1</v>
      </c>
      <c r="Z43" s="71">
        <f>'[2]IV rok'!Y47</f>
        <v>15</v>
      </c>
      <c r="AA43" s="72">
        <f>'[2]IV rok'!Z47</f>
        <v>15</v>
      </c>
      <c r="AB43" s="72"/>
      <c r="AC43" s="72"/>
      <c r="AD43" s="72"/>
      <c r="AE43" s="72">
        <f>'[2]IV rok'!AD47</f>
        <v>25</v>
      </c>
      <c r="AF43" s="72">
        <f>'[2]IV rok'!AE47</f>
        <v>1</v>
      </c>
    </row>
    <row r="44" spans="1:32">
      <c r="A44" s="718"/>
      <c r="B44" s="72" t="s">
        <v>336</v>
      </c>
      <c r="C44" s="66" t="str">
        <f>'[2]IV rok'!B48</f>
        <v>Terapia bólu</v>
      </c>
      <c r="D44" s="82" t="str">
        <f>'[3]IV rok'!C49</f>
        <v>0912-7LEK-D-T</v>
      </c>
      <c r="E44" s="68"/>
      <c r="F44" s="69">
        <f>'[2]IV rok'!E48</f>
        <v>8</v>
      </c>
      <c r="G44" s="70"/>
      <c r="H44" s="71"/>
      <c r="I44" s="72"/>
      <c r="J44" s="72"/>
      <c r="K44" s="72"/>
      <c r="L44" s="72"/>
      <c r="M44" s="72"/>
      <c r="N44" s="72"/>
      <c r="O44" s="72"/>
      <c r="P44" s="70"/>
      <c r="Q44" s="71">
        <f>'[2]IV rok'!P48</f>
        <v>15</v>
      </c>
      <c r="R44" s="72">
        <f>'[2]IV rok'!Q48</f>
        <v>10</v>
      </c>
      <c r="S44" s="72"/>
      <c r="T44" s="72"/>
      <c r="U44" s="72"/>
      <c r="V44" s="72"/>
      <c r="W44" s="72"/>
      <c r="X44" s="72"/>
      <c r="Y44" s="70">
        <f>'[2]IV rok'!X48</f>
        <v>1</v>
      </c>
      <c r="Z44" s="71">
        <f>'[2]IV rok'!Y48</f>
        <v>15</v>
      </c>
      <c r="AA44" s="72">
        <f>'[2]IV rok'!Z48</f>
        <v>15</v>
      </c>
      <c r="AB44" s="72"/>
      <c r="AC44" s="72"/>
      <c r="AD44" s="72"/>
      <c r="AE44" s="72">
        <f>'[2]IV rok'!AD48</f>
        <v>25</v>
      </c>
      <c r="AF44" s="72">
        <f>'[2]IV rok'!AE48</f>
        <v>1</v>
      </c>
    </row>
    <row r="45" spans="1:32">
      <c r="A45" s="718"/>
      <c r="B45" s="72" t="s">
        <v>339</v>
      </c>
      <c r="C45" s="66" t="str">
        <f>'[2]IV rok'!B49</f>
        <v>Choroby płuc</v>
      </c>
      <c r="D45" s="82" t="str">
        <f>'[3]IV rok'!C50</f>
        <v>0912-7LEK-D-CP</v>
      </c>
      <c r="E45" s="68"/>
      <c r="F45" s="69">
        <f>'[2]IV rok'!E49</f>
        <v>8</v>
      </c>
      <c r="G45" s="70"/>
      <c r="H45" s="71"/>
      <c r="I45" s="72"/>
      <c r="J45" s="72"/>
      <c r="K45" s="72"/>
      <c r="L45" s="72"/>
      <c r="M45" s="72"/>
      <c r="N45" s="72"/>
      <c r="O45" s="72"/>
      <c r="P45" s="70"/>
      <c r="Q45" s="71">
        <f>'[2]IV rok'!P49</f>
        <v>15</v>
      </c>
      <c r="R45" s="72">
        <f>'[2]IV rok'!Q49</f>
        <v>10</v>
      </c>
      <c r="S45" s="72"/>
      <c r="T45" s="72"/>
      <c r="U45" s="72"/>
      <c r="V45" s="72"/>
      <c r="W45" s="72"/>
      <c r="X45" s="72"/>
      <c r="Y45" s="70">
        <f>'[2]IV rok'!X49</f>
        <v>1</v>
      </c>
      <c r="Z45" s="71">
        <f>'[2]IV rok'!Y49</f>
        <v>15</v>
      </c>
      <c r="AA45" s="72">
        <f>'[2]IV rok'!Z49</f>
        <v>15</v>
      </c>
      <c r="AB45" s="72"/>
      <c r="AC45" s="72"/>
      <c r="AD45" s="72"/>
      <c r="AE45" s="72">
        <f>'[2]IV rok'!AD49</f>
        <v>25</v>
      </c>
      <c r="AF45" s="72">
        <f>'[2]IV rok'!AE49</f>
        <v>1</v>
      </c>
    </row>
    <row r="46" spans="1:32">
      <c r="A46" s="718"/>
      <c r="B46" s="72" t="s">
        <v>341</v>
      </c>
      <c r="C46" s="66" t="str">
        <f>'[2]IV rok'!B50</f>
        <v>Chirurgia naczyniowa</v>
      </c>
      <c r="D46" s="82" t="str">
        <f>'[3]IV rok'!C51</f>
        <v>0912-7LEK-D-CN</v>
      </c>
      <c r="E46" s="68"/>
      <c r="F46" s="69">
        <f>'[2]IV rok'!E50</f>
        <v>8</v>
      </c>
      <c r="G46" s="70"/>
      <c r="H46" s="71"/>
      <c r="I46" s="72"/>
      <c r="J46" s="72"/>
      <c r="K46" s="72"/>
      <c r="L46" s="72"/>
      <c r="M46" s="72"/>
      <c r="N46" s="72"/>
      <c r="O46" s="72"/>
      <c r="P46" s="70"/>
      <c r="Q46" s="71">
        <f>'[2]IV rok'!P50</f>
        <v>15</v>
      </c>
      <c r="R46" s="72">
        <f>'[2]IV rok'!Q50</f>
        <v>10</v>
      </c>
      <c r="S46" s="72"/>
      <c r="T46" s="72"/>
      <c r="U46" s="72"/>
      <c r="V46" s="72"/>
      <c r="W46" s="72"/>
      <c r="X46" s="72"/>
      <c r="Y46" s="70">
        <f>'[2]IV rok'!X50</f>
        <v>1</v>
      </c>
      <c r="Z46" s="71">
        <f>'[2]IV rok'!Y50</f>
        <v>15</v>
      </c>
      <c r="AA46" s="72">
        <f>'[2]IV rok'!Z50</f>
        <v>15</v>
      </c>
      <c r="AB46" s="72"/>
      <c r="AC46" s="72"/>
      <c r="AD46" s="72"/>
      <c r="AE46" s="72">
        <f>'[2]IV rok'!AD50</f>
        <v>25</v>
      </c>
      <c r="AF46" s="72">
        <f>'[2]IV rok'!AE50</f>
        <v>1</v>
      </c>
    </row>
    <row r="47" spans="1:32">
      <c r="A47" s="718"/>
      <c r="B47" s="72" t="s">
        <v>344</v>
      </c>
      <c r="C47" s="66" t="s">
        <v>366</v>
      </c>
      <c r="D47" s="82" t="s">
        <v>748</v>
      </c>
      <c r="E47" s="68"/>
      <c r="F47" s="69">
        <v>8</v>
      </c>
      <c r="G47" s="70"/>
      <c r="H47" s="71">
        <v>15</v>
      </c>
      <c r="I47" s="72">
        <v>10</v>
      </c>
      <c r="J47" s="72"/>
      <c r="K47" s="72"/>
      <c r="L47" s="72"/>
      <c r="M47" s="72"/>
      <c r="N47" s="72"/>
      <c r="O47" s="72"/>
      <c r="P47" s="70">
        <v>1</v>
      </c>
      <c r="Q47" s="71"/>
      <c r="R47" s="72"/>
      <c r="S47" s="72"/>
      <c r="T47" s="72"/>
      <c r="U47" s="72"/>
      <c r="V47" s="72"/>
      <c r="W47" s="72"/>
      <c r="X47" s="72"/>
      <c r="Y47" s="70"/>
      <c r="Z47" s="71">
        <v>15</v>
      </c>
      <c r="AA47" s="72">
        <v>15</v>
      </c>
      <c r="AB47" s="72">
        <v>0</v>
      </c>
      <c r="AC47" s="72">
        <v>0</v>
      </c>
      <c r="AD47" s="72">
        <v>0</v>
      </c>
      <c r="AE47" s="72">
        <v>25</v>
      </c>
      <c r="AF47" s="72">
        <v>1</v>
      </c>
    </row>
    <row r="48" spans="1:32">
      <c r="A48" s="719"/>
      <c r="B48" s="72" t="s">
        <v>347</v>
      </c>
      <c r="C48" s="66" t="s">
        <v>340</v>
      </c>
      <c r="D48" s="82" t="s">
        <v>749</v>
      </c>
      <c r="E48" s="68"/>
      <c r="F48" s="69"/>
      <c r="G48" s="70"/>
      <c r="H48" s="71"/>
      <c r="I48" s="72"/>
      <c r="J48" s="72"/>
      <c r="K48" s="72"/>
      <c r="L48" s="72"/>
      <c r="M48" s="72"/>
      <c r="N48" s="72"/>
      <c r="O48" s="72"/>
      <c r="P48" s="70"/>
      <c r="Q48" s="71">
        <v>15</v>
      </c>
      <c r="R48" s="72">
        <v>10</v>
      </c>
      <c r="S48" s="72"/>
      <c r="T48" s="72"/>
      <c r="U48" s="72"/>
      <c r="V48" s="72"/>
      <c r="W48" s="72"/>
      <c r="X48" s="72"/>
      <c r="Y48" s="70">
        <v>1</v>
      </c>
      <c r="Z48" s="71">
        <v>15</v>
      </c>
      <c r="AA48" s="72">
        <v>15</v>
      </c>
      <c r="AB48" s="72">
        <v>0</v>
      </c>
      <c r="AC48" s="72">
        <v>0</v>
      </c>
      <c r="AD48" s="72">
        <v>0</v>
      </c>
      <c r="AE48" s="72">
        <v>25</v>
      </c>
      <c r="AF48" s="72">
        <v>1</v>
      </c>
    </row>
    <row r="49" spans="1:32">
      <c r="A49" s="735" t="s">
        <v>482</v>
      </c>
      <c r="B49" s="737" t="str">
        <f>'[3]V rok'!$A$51</f>
        <v>* Zajęcia fakultatywne (student wybiera z grupy 22 przedmiotów: 2 przedmioty w 9 semestrze oraz 1 przedmiot w 10 semestrze )</v>
      </c>
      <c r="C49" s="738"/>
      <c r="D49" s="738"/>
      <c r="E49" s="738"/>
      <c r="F49" s="738"/>
      <c r="G49" s="738"/>
      <c r="H49" s="738"/>
      <c r="I49" s="738"/>
      <c r="J49" s="738"/>
      <c r="K49" s="738"/>
      <c r="L49" s="738"/>
      <c r="M49" s="738"/>
      <c r="N49" s="738"/>
      <c r="O49" s="738"/>
      <c r="P49" s="738"/>
      <c r="Q49" s="738"/>
      <c r="R49" s="738"/>
      <c r="S49" s="738"/>
      <c r="T49" s="738"/>
      <c r="U49" s="738"/>
      <c r="V49" s="738"/>
      <c r="W49" s="738"/>
      <c r="X49" s="738"/>
      <c r="Y49" s="738"/>
      <c r="Z49" s="738"/>
      <c r="AA49" s="738"/>
      <c r="AB49" s="738"/>
      <c r="AC49" s="738"/>
      <c r="AD49" s="738"/>
      <c r="AE49" s="738"/>
      <c r="AF49" s="739"/>
    </row>
    <row r="50" spans="1:32">
      <c r="A50" s="736"/>
      <c r="B50" s="72" t="s">
        <v>350</v>
      </c>
      <c r="C50" s="66" t="s">
        <v>526</v>
      </c>
      <c r="D50" s="82" t="s">
        <v>750</v>
      </c>
      <c r="E50" s="68"/>
      <c r="F50" s="69">
        <v>9</v>
      </c>
      <c r="G50" s="70"/>
      <c r="H50" s="71">
        <v>15</v>
      </c>
      <c r="I50" s="72">
        <v>10</v>
      </c>
      <c r="J50" s="72">
        <v>15</v>
      </c>
      <c r="K50" s="72">
        <v>10</v>
      </c>
      <c r="L50" s="72"/>
      <c r="M50" s="72"/>
      <c r="N50" s="72"/>
      <c r="O50" s="72"/>
      <c r="P50" s="70">
        <v>2</v>
      </c>
      <c r="Q50" s="71"/>
      <c r="R50" s="72"/>
      <c r="S50" s="72"/>
      <c r="T50" s="72"/>
      <c r="U50" s="72"/>
      <c r="V50" s="72"/>
      <c r="W50" s="72"/>
      <c r="X50" s="72"/>
      <c r="Y50" s="70"/>
      <c r="Z50" s="71">
        <v>30</v>
      </c>
      <c r="AA50" s="72">
        <v>15</v>
      </c>
      <c r="AB50" s="72">
        <v>15</v>
      </c>
      <c r="AC50" s="72">
        <v>0</v>
      </c>
      <c r="AD50" s="72">
        <v>0</v>
      </c>
      <c r="AE50" s="72">
        <v>50</v>
      </c>
      <c r="AF50" s="72">
        <v>2</v>
      </c>
    </row>
    <row r="51" spans="1:32">
      <c r="A51" s="736"/>
      <c r="B51" s="72" t="s">
        <v>353</v>
      </c>
      <c r="C51" s="66" t="s">
        <v>751</v>
      </c>
      <c r="D51" s="82" t="s">
        <v>752</v>
      </c>
      <c r="E51" s="68"/>
      <c r="F51" s="69">
        <v>9</v>
      </c>
      <c r="G51" s="70"/>
      <c r="H51" s="71">
        <v>15</v>
      </c>
      <c r="I51" s="72">
        <v>10</v>
      </c>
      <c r="J51" s="72">
        <v>15</v>
      </c>
      <c r="K51" s="72">
        <v>10</v>
      </c>
      <c r="L51" s="72"/>
      <c r="M51" s="72"/>
      <c r="N51" s="72"/>
      <c r="O51" s="72"/>
      <c r="P51" s="70">
        <v>2</v>
      </c>
      <c r="Q51" s="71"/>
      <c r="R51" s="72"/>
      <c r="S51" s="72"/>
      <c r="T51" s="72"/>
      <c r="U51" s="72"/>
      <c r="V51" s="72"/>
      <c r="W51" s="72"/>
      <c r="X51" s="72"/>
      <c r="Y51" s="70"/>
      <c r="Z51" s="71">
        <v>30</v>
      </c>
      <c r="AA51" s="72">
        <v>15</v>
      </c>
      <c r="AB51" s="72">
        <v>15</v>
      </c>
      <c r="AC51" s="72">
        <v>0</v>
      </c>
      <c r="AD51" s="72">
        <v>0</v>
      </c>
      <c r="AE51" s="72">
        <v>50</v>
      </c>
      <c r="AF51" s="72">
        <v>2</v>
      </c>
    </row>
    <row r="52" spans="1:32">
      <c r="A52" s="736"/>
      <c r="B52" s="72" t="s">
        <v>356</v>
      </c>
      <c r="C52" s="66" t="s">
        <v>529</v>
      </c>
      <c r="D52" s="82" t="s">
        <v>753</v>
      </c>
      <c r="E52" s="68"/>
      <c r="F52" s="69">
        <v>9</v>
      </c>
      <c r="G52" s="70"/>
      <c r="H52" s="71">
        <v>15</v>
      </c>
      <c r="I52" s="72">
        <v>10</v>
      </c>
      <c r="J52" s="72">
        <v>15</v>
      </c>
      <c r="K52" s="72">
        <v>10</v>
      </c>
      <c r="L52" s="72"/>
      <c r="M52" s="72"/>
      <c r="N52" s="72"/>
      <c r="O52" s="72"/>
      <c r="P52" s="70">
        <v>2</v>
      </c>
      <c r="Q52" s="71"/>
      <c r="R52" s="72"/>
      <c r="S52" s="72"/>
      <c r="T52" s="72"/>
      <c r="U52" s="72"/>
      <c r="V52" s="72"/>
      <c r="W52" s="72"/>
      <c r="X52" s="72"/>
      <c r="Y52" s="70"/>
      <c r="Z52" s="71">
        <v>30</v>
      </c>
      <c r="AA52" s="72">
        <v>15</v>
      </c>
      <c r="AB52" s="72">
        <v>15</v>
      </c>
      <c r="AC52" s="72">
        <v>0</v>
      </c>
      <c r="AD52" s="72">
        <v>0</v>
      </c>
      <c r="AE52" s="72">
        <v>50</v>
      </c>
      <c r="AF52" s="72">
        <v>2</v>
      </c>
    </row>
    <row r="53" spans="1:32">
      <c r="A53" s="736"/>
      <c r="B53" s="72" t="s">
        <v>359</v>
      </c>
      <c r="C53" s="66" t="s">
        <v>532</v>
      </c>
      <c r="D53" s="82" t="s">
        <v>754</v>
      </c>
      <c r="E53" s="68"/>
      <c r="F53" s="69">
        <v>9</v>
      </c>
      <c r="G53" s="70"/>
      <c r="H53" s="71">
        <v>15</v>
      </c>
      <c r="I53" s="72">
        <v>10</v>
      </c>
      <c r="J53" s="72">
        <v>15</v>
      </c>
      <c r="K53" s="72">
        <v>10</v>
      </c>
      <c r="L53" s="72"/>
      <c r="M53" s="72"/>
      <c r="N53" s="72"/>
      <c r="O53" s="72"/>
      <c r="P53" s="70">
        <v>2</v>
      </c>
      <c r="Q53" s="71"/>
      <c r="R53" s="72"/>
      <c r="S53" s="72"/>
      <c r="T53" s="72"/>
      <c r="U53" s="72"/>
      <c r="V53" s="72"/>
      <c r="W53" s="72"/>
      <c r="X53" s="72"/>
      <c r="Y53" s="70"/>
      <c r="Z53" s="71">
        <v>30</v>
      </c>
      <c r="AA53" s="72">
        <v>15</v>
      </c>
      <c r="AB53" s="72">
        <v>15</v>
      </c>
      <c r="AC53" s="72">
        <v>0</v>
      </c>
      <c r="AD53" s="72">
        <v>0</v>
      </c>
      <c r="AE53" s="72">
        <v>50</v>
      </c>
      <c r="AF53" s="72">
        <v>2</v>
      </c>
    </row>
    <row r="54" spans="1:32">
      <c r="A54" s="736"/>
      <c r="B54" s="72" t="s">
        <v>362</v>
      </c>
      <c r="C54" s="66" t="s">
        <v>590</v>
      </c>
      <c r="D54" s="82" t="s">
        <v>755</v>
      </c>
      <c r="E54" s="68"/>
      <c r="F54" s="69">
        <v>10</v>
      </c>
      <c r="G54" s="70"/>
      <c r="H54" s="71"/>
      <c r="I54" s="72"/>
      <c r="J54" s="72"/>
      <c r="K54" s="72"/>
      <c r="L54" s="72"/>
      <c r="M54" s="72"/>
      <c r="N54" s="72"/>
      <c r="O54" s="72"/>
      <c r="P54" s="70"/>
      <c r="Q54" s="71">
        <v>15</v>
      </c>
      <c r="R54" s="72">
        <v>10</v>
      </c>
      <c r="S54" s="72"/>
      <c r="T54" s="72"/>
      <c r="U54" s="72"/>
      <c r="V54" s="72"/>
      <c r="W54" s="72"/>
      <c r="X54" s="72"/>
      <c r="Y54" s="70">
        <v>1</v>
      </c>
      <c r="Z54" s="71">
        <v>15</v>
      </c>
      <c r="AA54" s="72">
        <v>15</v>
      </c>
      <c r="AB54" s="72">
        <v>0</v>
      </c>
      <c r="AC54" s="72">
        <v>0</v>
      </c>
      <c r="AD54" s="72">
        <v>0</v>
      </c>
      <c r="AE54" s="72">
        <v>25</v>
      </c>
      <c r="AF54" s="72">
        <v>1</v>
      </c>
    </row>
    <row r="55" spans="1:32">
      <c r="A55" s="736"/>
      <c r="B55" s="72" t="s">
        <v>365</v>
      </c>
      <c r="C55" s="66" t="s">
        <v>756</v>
      </c>
      <c r="D55" s="82" t="s">
        <v>757</v>
      </c>
      <c r="E55" s="68"/>
      <c r="F55" s="69">
        <v>9</v>
      </c>
      <c r="G55" s="70"/>
      <c r="H55" s="71">
        <v>15</v>
      </c>
      <c r="I55" s="72">
        <v>10</v>
      </c>
      <c r="J55" s="72">
        <v>15</v>
      </c>
      <c r="K55" s="72">
        <v>10</v>
      </c>
      <c r="L55" s="72"/>
      <c r="M55" s="72"/>
      <c r="N55" s="72"/>
      <c r="O55" s="72"/>
      <c r="P55" s="70">
        <v>2</v>
      </c>
      <c r="Q55" s="71"/>
      <c r="R55" s="72"/>
      <c r="S55" s="72"/>
      <c r="T55" s="72"/>
      <c r="U55" s="72"/>
      <c r="V55" s="72"/>
      <c r="W55" s="72"/>
      <c r="X55" s="72"/>
      <c r="Y55" s="70"/>
      <c r="Z55" s="71">
        <v>30</v>
      </c>
      <c r="AA55" s="72">
        <v>15</v>
      </c>
      <c r="AB55" s="72">
        <v>15</v>
      </c>
      <c r="AC55" s="72">
        <v>0</v>
      </c>
      <c r="AD55" s="72">
        <v>0</v>
      </c>
      <c r="AE55" s="72">
        <v>50</v>
      </c>
      <c r="AF55" s="72">
        <v>2</v>
      </c>
    </row>
    <row r="56" spans="1:32">
      <c r="A56" s="736"/>
      <c r="B56" s="72" t="s">
        <v>368</v>
      </c>
      <c r="C56" s="66" t="s">
        <v>538</v>
      </c>
      <c r="D56" s="82" t="s">
        <v>758</v>
      </c>
      <c r="E56" s="68"/>
      <c r="F56" s="69">
        <v>10</v>
      </c>
      <c r="G56" s="70"/>
      <c r="H56" s="71"/>
      <c r="I56" s="72"/>
      <c r="J56" s="72"/>
      <c r="K56" s="72"/>
      <c r="L56" s="72"/>
      <c r="M56" s="72"/>
      <c r="N56" s="72"/>
      <c r="O56" s="72"/>
      <c r="P56" s="70"/>
      <c r="Q56" s="71">
        <v>15</v>
      </c>
      <c r="R56" s="72">
        <v>10</v>
      </c>
      <c r="S56" s="72"/>
      <c r="T56" s="72"/>
      <c r="U56" s="72"/>
      <c r="V56" s="72"/>
      <c r="W56" s="72"/>
      <c r="X56" s="72"/>
      <c r="Y56" s="70">
        <v>1</v>
      </c>
      <c r="Z56" s="71">
        <v>15</v>
      </c>
      <c r="AA56" s="72">
        <v>15</v>
      </c>
      <c r="AB56" s="72">
        <v>0</v>
      </c>
      <c r="AC56" s="72">
        <v>0</v>
      </c>
      <c r="AD56" s="72">
        <v>0</v>
      </c>
      <c r="AE56" s="72">
        <v>25</v>
      </c>
      <c r="AF56" s="72">
        <v>1</v>
      </c>
    </row>
    <row r="57" spans="1:32">
      <c r="A57" s="736"/>
      <c r="B57" s="72" t="s">
        <v>371</v>
      </c>
      <c r="C57" s="66" t="s">
        <v>573</v>
      </c>
      <c r="D57" s="82" t="s">
        <v>759</v>
      </c>
      <c r="E57" s="68"/>
      <c r="F57" s="69">
        <v>9</v>
      </c>
      <c r="G57" s="70"/>
      <c r="H57" s="71">
        <v>15</v>
      </c>
      <c r="I57" s="72">
        <v>10</v>
      </c>
      <c r="J57" s="72">
        <v>15</v>
      </c>
      <c r="K57" s="72">
        <v>10</v>
      </c>
      <c r="L57" s="72"/>
      <c r="M57" s="72"/>
      <c r="N57" s="72"/>
      <c r="O57" s="72"/>
      <c r="P57" s="70">
        <v>2</v>
      </c>
      <c r="Q57" s="71"/>
      <c r="R57" s="72"/>
      <c r="S57" s="72"/>
      <c r="T57" s="72"/>
      <c r="U57" s="72"/>
      <c r="V57" s="72"/>
      <c r="W57" s="72"/>
      <c r="X57" s="72"/>
      <c r="Y57" s="70"/>
      <c r="Z57" s="71">
        <v>30</v>
      </c>
      <c r="AA57" s="72">
        <v>15</v>
      </c>
      <c r="AB57" s="72">
        <v>15</v>
      </c>
      <c r="AC57" s="72">
        <v>0</v>
      </c>
      <c r="AD57" s="72">
        <v>0</v>
      </c>
      <c r="AE57" s="72">
        <v>50</v>
      </c>
      <c r="AF57" s="72">
        <v>2</v>
      </c>
    </row>
    <row r="58" spans="1:32">
      <c r="A58" s="736"/>
      <c r="B58" s="72" t="s">
        <v>429</v>
      </c>
      <c r="C58" s="66" t="s">
        <v>760</v>
      </c>
      <c r="D58" s="82" t="s">
        <v>761</v>
      </c>
      <c r="E58" s="68"/>
      <c r="F58" s="69">
        <v>10</v>
      </c>
      <c r="G58" s="70"/>
      <c r="H58" s="71"/>
      <c r="I58" s="72"/>
      <c r="J58" s="72"/>
      <c r="K58" s="72"/>
      <c r="L58" s="72"/>
      <c r="M58" s="72"/>
      <c r="N58" s="72"/>
      <c r="O58" s="72"/>
      <c r="P58" s="70"/>
      <c r="Q58" s="71">
        <v>15</v>
      </c>
      <c r="R58" s="72">
        <v>10</v>
      </c>
      <c r="S58" s="72"/>
      <c r="T58" s="72"/>
      <c r="U58" s="72"/>
      <c r="V58" s="72"/>
      <c r="W58" s="72"/>
      <c r="X58" s="72"/>
      <c r="Y58" s="70">
        <v>1</v>
      </c>
      <c r="Z58" s="71">
        <v>15</v>
      </c>
      <c r="AA58" s="72">
        <v>15</v>
      </c>
      <c r="AB58" s="72">
        <v>0</v>
      </c>
      <c r="AC58" s="72">
        <v>0</v>
      </c>
      <c r="AD58" s="72">
        <v>0</v>
      </c>
      <c r="AE58" s="72">
        <v>25</v>
      </c>
      <c r="AF58" s="72">
        <v>1</v>
      </c>
    </row>
    <row r="59" spans="1:32">
      <c r="A59" s="736"/>
      <c r="B59" s="72" t="s">
        <v>432</v>
      </c>
      <c r="C59" s="66" t="s">
        <v>576</v>
      </c>
      <c r="D59" s="82" t="s">
        <v>762</v>
      </c>
      <c r="E59" s="68"/>
      <c r="F59" s="69">
        <v>9</v>
      </c>
      <c r="G59" s="70"/>
      <c r="H59" s="71">
        <v>15</v>
      </c>
      <c r="I59" s="72">
        <v>10</v>
      </c>
      <c r="J59" s="72">
        <v>15</v>
      </c>
      <c r="K59" s="72">
        <v>10</v>
      </c>
      <c r="L59" s="72"/>
      <c r="M59" s="72"/>
      <c r="N59" s="72"/>
      <c r="O59" s="72"/>
      <c r="P59" s="70">
        <v>2</v>
      </c>
      <c r="Q59" s="71"/>
      <c r="R59" s="72"/>
      <c r="S59" s="72"/>
      <c r="T59" s="72"/>
      <c r="U59" s="72"/>
      <c r="V59" s="72"/>
      <c r="W59" s="72"/>
      <c r="X59" s="72"/>
      <c r="Y59" s="70"/>
      <c r="Z59" s="71">
        <v>30</v>
      </c>
      <c r="AA59" s="72">
        <v>15</v>
      </c>
      <c r="AB59" s="72">
        <v>15</v>
      </c>
      <c r="AC59" s="72">
        <v>0</v>
      </c>
      <c r="AD59" s="72">
        <v>0</v>
      </c>
      <c r="AE59" s="72">
        <v>50</v>
      </c>
      <c r="AF59" s="72">
        <v>2</v>
      </c>
    </row>
    <row r="60" spans="1:32">
      <c r="A60" s="736"/>
      <c r="B60" s="72" t="s">
        <v>435</v>
      </c>
      <c r="C60" s="66" t="s">
        <v>541</v>
      </c>
      <c r="D60" s="82" t="s">
        <v>763</v>
      </c>
      <c r="E60" s="68"/>
      <c r="F60" s="69">
        <v>9</v>
      </c>
      <c r="G60" s="70"/>
      <c r="H60" s="71">
        <v>15</v>
      </c>
      <c r="I60" s="72">
        <v>10</v>
      </c>
      <c r="J60" s="72">
        <v>15</v>
      </c>
      <c r="K60" s="72">
        <v>10</v>
      </c>
      <c r="L60" s="72"/>
      <c r="M60" s="72"/>
      <c r="N60" s="72"/>
      <c r="O60" s="72"/>
      <c r="P60" s="70">
        <v>2</v>
      </c>
      <c r="Q60" s="71"/>
      <c r="R60" s="72"/>
      <c r="S60" s="72"/>
      <c r="T60" s="72"/>
      <c r="U60" s="72"/>
      <c r="V60" s="72"/>
      <c r="W60" s="72"/>
      <c r="X60" s="72"/>
      <c r="Y60" s="70"/>
      <c r="Z60" s="71">
        <v>30</v>
      </c>
      <c r="AA60" s="72">
        <v>15</v>
      </c>
      <c r="AB60" s="72">
        <v>15</v>
      </c>
      <c r="AC60" s="72">
        <v>0</v>
      </c>
      <c r="AD60" s="72">
        <v>0</v>
      </c>
      <c r="AE60" s="72">
        <v>50</v>
      </c>
      <c r="AF60" s="72">
        <v>2</v>
      </c>
    </row>
    <row r="61" spans="1:32">
      <c r="A61" s="736"/>
      <c r="B61" s="72" t="s">
        <v>438</v>
      </c>
      <c r="C61" s="66" t="s">
        <v>442</v>
      </c>
      <c r="D61" s="82" t="s">
        <v>764</v>
      </c>
      <c r="E61" s="68"/>
      <c r="F61" s="69">
        <v>10</v>
      </c>
      <c r="G61" s="70"/>
      <c r="H61" s="71"/>
      <c r="I61" s="72"/>
      <c r="J61" s="72"/>
      <c r="K61" s="72"/>
      <c r="L61" s="72"/>
      <c r="M61" s="72"/>
      <c r="N61" s="72"/>
      <c r="O61" s="72"/>
      <c r="P61" s="70"/>
      <c r="Q61" s="71">
        <v>15</v>
      </c>
      <c r="R61" s="72">
        <v>10</v>
      </c>
      <c r="S61" s="72"/>
      <c r="T61" s="72"/>
      <c r="U61" s="72"/>
      <c r="V61" s="72"/>
      <c r="W61" s="72"/>
      <c r="X61" s="72"/>
      <c r="Y61" s="70">
        <v>1</v>
      </c>
      <c r="Z61" s="71">
        <v>15</v>
      </c>
      <c r="AA61" s="72">
        <v>15</v>
      </c>
      <c r="AB61" s="72">
        <v>0</v>
      </c>
      <c r="AC61" s="72">
        <v>0</v>
      </c>
      <c r="AD61" s="72">
        <v>0</v>
      </c>
      <c r="AE61" s="72">
        <v>25</v>
      </c>
      <c r="AF61" s="72">
        <v>1</v>
      </c>
    </row>
    <row r="62" spans="1:32" ht="15.75" thickBot="1">
      <c r="A62" s="736"/>
      <c r="B62" s="72" t="s">
        <v>441</v>
      </c>
      <c r="C62" s="201" t="s">
        <v>544</v>
      </c>
      <c r="D62" s="203" t="s">
        <v>765</v>
      </c>
      <c r="E62" s="94"/>
      <c r="F62" s="95">
        <v>9</v>
      </c>
      <c r="G62" s="96"/>
      <c r="H62" s="97">
        <v>15</v>
      </c>
      <c r="I62" s="98">
        <v>10</v>
      </c>
      <c r="J62" s="72">
        <v>15</v>
      </c>
      <c r="K62" s="98">
        <v>10</v>
      </c>
      <c r="L62" s="98"/>
      <c r="M62" s="98"/>
      <c r="N62" s="98"/>
      <c r="O62" s="98"/>
      <c r="P62" s="70">
        <v>2</v>
      </c>
      <c r="Q62" s="97"/>
      <c r="R62" s="98"/>
      <c r="S62" s="98"/>
      <c r="T62" s="98"/>
      <c r="U62" s="98"/>
      <c r="V62" s="98"/>
      <c r="W62" s="98"/>
      <c r="X62" s="98"/>
      <c r="Y62" s="96"/>
      <c r="Z62" s="71">
        <v>30</v>
      </c>
      <c r="AA62" s="72">
        <v>15</v>
      </c>
      <c r="AB62" s="72">
        <v>15</v>
      </c>
      <c r="AC62" s="98">
        <v>0</v>
      </c>
      <c r="AD62" s="98">
        <v>0</v>
      </c>
      <c r="AE62" s="98">
        <v>50</v>
      </c>
      <c r="AF62" s="98">
        <v>2</v>
      </c>
    </row>
    <row r="63" spans="1:32">
      <c r="A63" s="736"/>
      <c r="B63" s="72" t="s">
        <v>444</v>
      </c>
      <c r="C63" s="99" t="s">
        <v>766</v>
      </c>
      <c r="D63" s="204" t="s">
        <v>767</v>
      </c>
      <c r="E63" s="101"/>
      <c r="F63" s="102">
        <v>10</v>
      </c>
      <c r="G63" s="103"/>
      <c r="H63" s="104"/>
      <c r="I63" s="105"/>
      <c r="J63" s="105"/>
      <c r="K63" s="105"/>
      <c r="L63" s="105"/>
      <c r="M63" s="105"/>
      <c r="N63" s="105"/>
      <c r="O63" s="105"/>
      <c r="P63" s="106"/>
      <c r="Q63" s="101">
        <v>15</v>
      </c>
      <c r="R63" s="105">
        <v>10</v>
      </c>
      <c r="S63" s="105"/>
      <c r="T63" s="105"/>
      <c r="U63" s="105"/>
      <c r="V63" s="105"/>
      <c r="W63" s="105"/>
      <c r="X63" s="105"/>
      <c r="Y63" s="103">
        <v>1</v>
      </c>
      <c r="Z63" s="104">
        <v>15</v>
      </c>
      <c r="AA63" s="105">
        <v>15</v>
      </c>
      <c r="AB63" s="105">
        <v>0</v>
      </c>
      <c r="AC63" s="105">
        <v>0</v>
      </c>
      <c r="AD63" s="105">
        <v>0</v>
      </c>
      <c r="AE63" s="105">
        <v>25</v>
      </c>
      <c r="AF63" s="105">
        <v>1</v>
      </c>
    </row>
    <row r="64" spans="1:32">
      <c r="A64" s="736"/>
      <c r="B64" s="72" t="s">
        <v>447</v>
      </c>
      <c r="C64" s="66" t="s">
        <v>550</v>
      </c>
      <c r="D64" s="82" t="s">
        <v>768</v>
      </c>
      <c r="E64" s="68"/>
      <c r="F64" s="69">
        <v>10</v>
      </c>
      <c r="G64" s="70"/>
      <c r="H64" s="71"/>
      <c r="I64" s="72"/>
      <c r="J64" s="72"/>
      <c r="K64" s="72"/>
      <c r="L64" s="72"/>
      <c r="M64" s="72"/>
      <c r="N64" s="72"/>
      <c r="O64" s="72"/>
      <c r="P64" s="76"/>
      <c r="Q64" s="68">
        <v>15</v>
      </c>
      <c r="R64" s="72">
        <v>10</v>
      </c>
      <c r="S64" s="72"/>
      <c r="T64" s="72"/>
      <c r="U64" s="72"/>
      <c r="V64" s="72"/>
      <c r="W64" s="72"/>
      <c r="X64" s="72"/>
      <c r="Y64" s="70">
        <v>1</v>
      </c>
      <c r="Z64" s="71">
        <v>15</v>
      </c>
      <c r="AA64" s="72">
        <v>15</v>
      </c>
      <c r="AB64" s="72">
        <v>0</v>
      </c>
      <c r="AC64" s="72">
        <v>0</v>
      </c>
      <c r="AD64" s="72">
        <v>0</v>
      </c>
      <c r="AE64" s="72">
        <v>25</v>
      </c>
      <c r="AF64" s="72">
        <v>1</v>
      </c>
    </row>
    <row r="65" spans="1:32">
      <c r="A65" s="736"/>
      <c r="B65" s="72" t="s">
        <v>450</v>
      </c>
      <c r="C65" s="66" t="s">
        <v>553</v>
      </c>
      <c r="D65" s="82" t="s">
        <v>769</v>
      </c>
      <c r="E65" s="68"/>
      <c r="F65" s="69">
        <v>10</v>
      </c>
      <c r="G65" s="70"/>
      <c r="H65" s="71"/>
      <c r="I65" s="72"/>
      <c r="J65" s="72"/>
      <c r="K65" s="72"/>
      <c r="L65" s="72"/>
      <c r="M65" s="72"/>
      <c r="N65" s="72"/>
      <c r="O65" s="72"/>
      <c r="P65" s="76"/>
      <c r="Q65" s="68">
        <v>15</v>
      </c>
      <c r="R65" s="72">
        <v>10</v>
      </c>
      <c r="S65" s="72"/>
      <c r="T65" s="72"/>
      <c r="U65" s="72"/>
      <c r="V65" s="72"/>
      <c r="W65" s="72"/>
      <c r="X65" s="72"/>
      <c r="Y65" s="70">
        <v>1</v>
      </c>
      <c r="Z65" s="71">
        <v>15</v>
      </c>
      <c r="AA65" s="72">
        <v>15</v>
      </c>
      <c r="AB65" s="72">
        <v>0</v>
      </c>
      <c r="AC65" s="72">
        <v>0</v>
      </c>
      <c r="AD65" s="72">
        <v>0</v>
      </c>
      <c r="AE65" s="72">
        <v>25</v>
      </c>
      <c r="AF65" s="72">
        <v>1</v>
      </c>
    </row>
    <row r="66" spans="1:32">
      <c r="A66" s="736"/>
      <c r="B66" s="72" t="s">
        <v>453</v>
      </c>
      <c r="C66" s="66" t="s">
        <v>564</v>
      </c>
      <c r="D66" s="82" t="s">
        <v>770</v>
      </c>
      <c r="E66" s="68"/>
      <c r="F66" s="69" t="s">
        <v>194</v>
      </c>
      <c r="G66" s="70"/>
      <c r="H66" s="71"/>
      <c r="I66" s="72"/>
      <c r="J66" s="72">
        <v>15</v>
      </c>
      <c r="K66" s="72">
        <v>10</v>
      </c>
      <c r="L66" s="72"/>
      <c r="M66" s="72"/>
      <c r="N66" s="72"/>
      <c r="O66" s="72"/>
      <c r="P66" s="76">
        <v>1</v>
      </c>
      <c r="Q66" s="68"/>
      <c r="R66" s="72"/>
      <c r="S66" s="72"/>
      <c r="T66" s="72"/>
      <c r="U66" s="72"/>
      <c r="V66" s="72"/>
      <c r="W66" s="72"/>
      <c r="X66" s="72"/>
      <c r="Y66" s="70"/>
      <c r="Z66" s="71">
        <v>15</v>
      </c>
      <c r="AA66" s="72">
        <v>0</v>
      </c>
      <c r="AB66" s="72">
        <v>15</v>
      </c>
      <c r="AC66" s="72">
        <v>0</v>
      </c>
      <c r="AD66" s="72">
        <v>0</v>
      </c>
      <c r="AE66" s="72">
        <v>25</v>
      </c>
      <c r="AF66" s="72">
        <v>1</v>
      </c>
    </row>
    <row r="67" spans="1:32">
      <c r="A67" s="736"/>
      <c r="B67" s="72" t="s">
        <v>456</v>
      </c>
      <c r="C67" s="66" t="s">
        <v>556</v>
      </c>
      <c r="D67" s="82" t="s">
        <v>771</v>
      </c>
      <c r="E67" s="68"/>
      <c r="F67" s="69">
        <v>10</v>
      </c>
      <c r="G67" s="70"/>
      <c r="H67" s="71"/>
      <c r="I67" s="72"/>
      <c r="J67" s="72"/>
      <c r="K67" s="72"/>
      <c r="L67" s="72"/>
      <c r="M67" s="72"/>
      <c r="N67" s="72"/>
      <c r="O67" s="72"/>
      <c r="P67" s="76"/>
      <c r="Q67" s="68">
        <v>15</v>
      </c>
      <c r="R67" s="72">
        <v>10</v>
      </c>
      <c r="S67" s="72"/>
      <c r="T67" s="72"/>
      <c r="U67" s="72"/>
      <c r="V67" s="72"/>
      <c r="W67" s="72"/>
      <c r="X67" s="72"/>
      <c r="Y67" s="70">
        <v>1</v>
      </c>
      <c r="Z67" s="71">
        <v>15</v>
      </c>
      <c r="AA67" s="72">
        <v>15</v>
      </c>
      <c r="AB67" s="72">
        <v>0</v>
      </c>
      <c r="AC67" s="72">
        <v>0</v>
      </c>
      <c r="AD67" s="72">
        <v>0</v>
      </c>
      <c r="AE67" s="72">
        <v>25</v>
      </c>
      <c r="AF67" s="72">
        <v>1</v>
      </c>
    </row>
    <row r="68" spans="1:32">
      <c r="A68" s="736"/>
      <c r="B68" s="72" t="s">
        <v>525</v>
      </c>
      <c r="C68" s="66" t="s">
        <v>558</v>
      </c>
      <c r="D68" s="82" t="s">
        <v>772</v>
      </c>
      <c r="E68" s="68"/>
      <c r="F68" s="69">
        <v>10</v>
      </c>
      <c r="G68" s="70"/>
      <c r="H68" s="71"/>
      <c r="I68" s="72"/>
      <c r="J68" s="72"/>
      <c r="K68" s="72"/>
      <c r="L68" s="72"/>
      <c r="M68" s="72"/>
      <c r="N68" s="72"/>
      <c r="O68" s="72"/>
      <c r="P68" s="76"/>
      <c r="Q68" s="68">
        <v>15</v>
      </c>
      <c r="R68" s="72">
        <v>10</v>
      </c>
      <c r="S68" s="72"/>
      <c r="T68" s="72"/>
      <c r="U68" s="72"/>
      <c r="V68" s="72"/>
      <c r="W68" s="72"/>
      <c r="X68" s="72"/>
      <c r="Y68" s="70">
        <v>1</v>
      </c>
      <c r="Z68" s="71">
        <v>15</v>
      </c>
      <c r="AA68" s="72">
        <v>15</v>
      </c>
      <c r="AB68" s="72">
        <v>0</v>
      </c>
      <c r="AC68" s="72">
        <v>0</v>
      </c>
      <c r="AD68" s="72">
        <v>0</v>
      </c>
      <c r="AE68" s="72">
        <v>25</v>
      </c>
      <c r="AF68" s="72">
        <v>1</v>
      </c>
    </row>
    <row r="69" spans="1:32">
      <c r="A69" s="736"/>
      <c r="B69" s="72" t="s">
        <v>528</v>
      </c>
      <c r="C69" s="66" t="s">
        <v>561</v>
      </c>
      <c r="D69" s="82" t="s">
        <v>773</v>
      </c>
      <c r="E69" s="68"/>
      <c r="F69" s="69">
        <v>10</v>
      </c>
      <c r="G69" s="70"/>
      <c r="H69" s="71"/>
      <c r="I69" s="72"/>
      <c r="J69" s="72"/>
      <c r="K69" s="72"/>
      <c r="L69" s="72"/>
      <c r="M69" s="72"/>
      <c r="N69" s="72"/>
      <c r="O69" s="72"/>
      <c r="P69" s="76"/>
      <c r="Q69" s="68">
        <v>15</v>
      </c>
      <c r="R69" s="72">
        <v>10</v>
      </c>
      <c r="S69" s="72"/>
      <c r="T69" s="72"/>
      <c r="U69" s="72"/>
      <c r="V69" s="72"/>
      <c r="W69" s="72"/>
      <c r="X69" s="72"/>
      <c r="Y69" s="70">
        <v>1</v>
      </c>
      <c r="Z69" s="71">
        <v>15</v>
      </c>
      <c r="AA69" s="72">
        <v>15</v>
      </c>
      <c r="AB69" s="72">
        <v>0</v>
      </c>
      <c r="AC69" s="72">
        <v>0</v>
      </c>
      <c r="AD69" s="72">
        <v>0</v>
      </c>
      <c r="AE69" s="72">
        <v>25</v>
      </c>
      <c r="AF69" s="72">
        <v>1</v>
      </c>
    </row>
    <row r="70" spans="1:32">
      <c r="A70" s="736"/>
      <c r="B70" s="72" t="s">
        <v>531</v>
      </c>
      <c r="C70" s="66" t="s">
        <v>567</v>
      </c>
      <c r="D70" s="82" t="s">
        <v>774</v>
      </c>
      <c r="E70" s="68"/>
      <c r="F70" s="69" t="s">
        <v>678</v>
      </c>
      <c r="G70" s="70"/>
      <c r="H70" s="71"/>
      <c r="I70" s="72"/>
      <c r="J70" s="72">
        <v>30</v>
      </c>
      <c r="K70" s="72">
        <v>20</v>
      </c>
      <c r="L70" s="72"/>
      <c r="M70" s="72"/>
      <c r="N70" s="72"/>
      <c r="O70" s="72"/>
      <c r="P70" s="76">
        <v>2</v>
      </c>
      <c r="Q70" s="68"/>
      <c r="R70" s="72"/>
      <c r="S70" s="72">
        <v>30</v>
      </c>
      <c r="T70" s="72">
        <v>20</v>
      </c>
      <c r="U70" s="72"/>
      <c r="V70" s="72"/>
      <c r="W70" s="72"/>
      <c r="X70" s="72"/>
      <c r="Y70" s="70">
        <v>2</v>
      </c>
      <c r="Z70" s="71">
        <v>60</v>
      </c>
      <c r="AA70" s="72">
        <v>0</v>
      </c>
      <c r="AB70" s="72">
        <v>60</v>
      </c>
      <c r="AC70" s="72">
        <v>0</v>
      </c>
      <c r="AD70" s="72">
        <v>0</v>
      </c>
      <c r="AE70" s="72">
        <v>100</v>
      </c>
      <c r="AF70" s="72">
        <v>4</v>
      </c>
    </row>
    <row r="71" spans="1:32">
      <c r="A71" s="736"/>
      <c r="B71" s="72" t="s">
        <v>534</v>
      </c>
      <c r="C71" s="66" t="s">
        <v>775</v>
      </c>
      <c r="D71" s="82" t="s">
        <v>776</v>
      </c>
      <c r="E71" s="68"/>
      <c r="F71" s="69" t="s">
        <v>194</v>
      </c>
      <c r="G71" s="70"/>
      <c r="H71" s="71"/>
      <c r="I71" s="72"/>
      <c r="J71" s="72">
        <v>15</v>
      </c>
      <c r="K71" s="72">
        <v>10</v>
      </c>
      <c r="L71" s="72"/>
      <c r="M71" s="72"/>
      <c r="N71" s="72"/>
      <c r="O71" s="72"/>
      <c r="P71" s="76">
        <v>1</v>
      </c>
      <c r="Q71" s="68"/>
      <c r="R71" s="72"/>
      <c r="S71" s="72"/>
      <c r="T71" s="72"/>
      <c r="U71" s="72"/>
      <c r="V71" s="72"/>
      <c r="W71" s="72"/>
      <c r="X71" s="72"/>
      <c r="Y71" s="70"/>
      <c r="Z71" s="71">
        <v>15</v>
      </c>
      <c r="AA71" s="72">
        <v>0</v>
      </c>
      <c r="AB71" s="72">
        <v>15</v>
      </c>
      <c r="AC71" s="72">
        <v>0</v>
      </c>
      <c r="AD71" s="72">
        <v>0</v>
      </c>
      <c r="AE71" s="72">
        <v>25</v>
      </c>
      <c r="AF71" s="72">
        <v>1</v>
      </c>
    </row>
    <row r="72" spans="1:32" ht="195">
      <c r="A72" s="202" t="s">
        <v>482</v>
      </c>
      <c r="B72" s="72"/>
      <c r="C72" s="75" t="s">
        <v>777</v>
      </c>
      <c r="D72" s="82"/>
      <c r="E72" s="68"/>
      <c r="F72" s="69" t="str">
        <f>'[2]V rok'!E72</f>
        <v>9-12</v>
      </c>
      <c r="G72" s="70"/>
      <c r="H72" s="71">
        <f>'[2]V rok'!G72</f>
        <v>0</v>
      </c>
      <c r="I72" s="72">
        <f>'[2]V rok'!H72</f>
        <v>0</v>
      </c>
      <c r="J72" s="72">
        <f>'[2]V rok'!I72</f>
        <v>45</v>
      </c>
      <c r="K72" s="72">
        <f>'[2]V rok'!J72</f>
        <v>30</v>
      </c>
      <c r="L72" s="72"/>
      <c r="M72" s="72"/>
      <c r="N72" s="72"/>
      <c r="O72" s="72"/>
      <c r="P72" s="70">
        <f>'[2]V rok'!O72</f>
        <v>3</v>
      </c>
      <c r="Q72" s="71"/>
      <c r="R72" s="72"/>
      <c r="S72" s="72">
        <f>'[2]V rok'!R72</f>
        <v>30</v>
      </c>
      <c r="T72" s="72">
        <f>'[2]V rok'!S72</f>
        <v>20</v>
      </c>
      <c r="U72" s="72"/>
      <c r="V72" s="72"/>
      <c r="W72" s="72"/>
      <c r="X72" s="72"/>
      <c r="Y72" s="70">
        <f>'[2]V rok'!X72</f>
        <v>2</v>
      </c>
      <c r="Z72" s="71">
        <f>'[2]V rok'!Y72</f>
        <v>75</v>
      </c>
      <c r="AA72" s="72">
        <f>'[2]V rok'!Z72</f>
        <v>0</v>
      </c>
      <c r="AB72" s="72">
        <f>'[2]V rok'!AA72</f>
        <v>75</v>
      </c>
      <c r="AC72" s="72"/>
      <c r="AD72" s="72"/>
      <c r="AE72" s="72">
        <f>'[2]V rok'!AD72</f>
        <v>125</v>
      </c>
      <c r="AF72" s="72">
        <f>'[2]V rok'!AE72</f>
        <v>5</v>
      </c>
    </row>
    <row r="73" spans="1:32" ht="195">
      <c r="A73" s="479" t="s">
        <v>619</v>
      </c>
      <c r="B73" s="72" t="s">
        <v>528</v>
      </c>
      <c r="C73" s="75" t="s">
        <v>778</v>
      </c>
      <c r="D73" s="82"/>
      <c r="E73" s="68"/>
      <c r="F73" s="72" t="str">
        <f>'[2]VI rok'!E23</f>
        <v>11-12</v>
      </c>
      <c r="G73" s="70"/>
      <c r="H73" s="71">
        <f>'[2]VI rok'!G23</f>
        <v>0</v>
      </c>
      <c r="I73" s="72">
        <f>'[2]VI rok'!H23</f>
        <v>0</v>
      </c>
      <c r="J73" s="72">
        <f>'[2]VI rok'!I23</f>
        <v>30</v>
      </c>
      <c r="K73" s="72">
        <f>'[2]VI rok'!J23</f>
        <v>20</v>
      </c>
      <c r="L73" s="72"/>
      <c r="M73" s="72"/>
      <c r="N73" s="72"/>
      <c r="O73" s="72"/>
      <c r="P73" s="76">
        <f>'[2]VI rok'!O23</f>
        <v>2</v>
      </c>
      <c r="Q73" s="68"/>
      <c r="R73" s="72"/>
      <c r="S73" s="72">
        <f>'[2]VI rok'!R23</f>
        <v>30</v>
      </c>
      <c r="T73" s="72">
        <f>'[2]VI rok'!S23</f>
        <v>20</v>
      </c>
      <c r="U73" s="72"/>
      <c r="V73" s="72"/>
      <c r="W73" s="72"/>
      <c r="X73" s="72"/>
      <c r="Y73" s="70">
        <f>'[2]VI rok'!X23</f>
        <v>2</v>
      </c>
      <c r="Z73" s="71">
        <f>'[2]VI rok'!Y23</f>
        <v>60</v>
      </c>
      <c r="AA73" s="72">
        <f>'[2]VI rok'!Z23</f>
        <v>0</v>
      </c>
      <c r="AB73" s="72">
        <f>'[2]VI rok'!AA23</f>
        <v>60</v>
      </c>
      <c r="AC73" s="72"/>
      <c r="AD73" s="72"/>
      <c r="AE73" s="72">
        <f>'[2]VI rok'!AD23</f>
        <v>100</v>
      </c>
      <c r="AF73" s="72">
        <f>'[2]VI rok'!AE23</f>
        <v>4</v>
      </c>
    </row>
  </sheetData>
  <mergeCells count="37">
    <mergeCell ref="A49:A71"/>
    <mergeCell ref="B49:AF49"/>
    <mergeCell ref="A15:A23"/>
    <mergeCell ref="B15:AF15"/>
    <mergeCell ref="A27:A37"/>
    <mergeCell ref="B27:AF27"/>
    <mergeCell ref="A38:A48"/>
    <mergeCell ref="B38:AF38"/>
    <mergeCell ref="A10:A14"/>
    <mergeCell ref="B10:AF10"/>
    <mergeCell ref="Y6:Y9"/>
    <mergeCell ref="Z6:Z9"/>
    <mergeCell ref="AA6:AA9"/>
    <mergeCell ref="AB6:AB9"/>
    <mergeCell ref="AC6:AC9"/>
    <mergeCell ref="AD6:AD9"/>
    <mergeCell ref="N6:O8"/>
    <mergeCell ref="P6:P9"/>
    <mergeCell ref="Q6:R8"/>
    <mergeCell ref="S6:T8"/>
    <mergeCell ref="U6:V8"/>
    <mergeCell ref="W6:X8"/>
    <mergeCell ref="AE6:AE9"/>
    <mergeCell ref="AF6:AF9"/>
    <mergeCell ref="C2:AF2"/>
    <mergeCell ref="B5:G5"/>
    <mergeCell ref="H5:AF5"/>
    <mergeCell ref="B6:B9"/>
    <mergeCell ref="C6:C9"/>
    <mergeCell ref="D6:D9"/>
    <mergeCell ref="E6:G7"/>
    <mergeCell ref="H6:I8"/>
    <mergeCell ref="J6:K8"/>
    <mergeCell ref="L6:M8"/>
    <mergeCell ref="E8:E9"/>
    <mergeCell ref="F8:F9"/>
    <mergeCell ref="G8:G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12</vt:i4>
      </vt:variant>
      <vt:variant>
        <vt:lpstr>Nazwane zakresy</vt:lpstr>
      </vt:variant>
      <vt:variant>
        <vt:i4>18</vt:i4>
      </vt:variant>
    </vt:vector>
  </HeadingPairs>
  <TitlesOfParts>
    <vt:vector size="30" baseType="lpstr">
      <vt:lpstr>I rok</vt:lpstr>
      <vt:lpstr>II rok</vt:lpstr>
      <vt:lpstr>III rok</vt:lpstr>
      <vt:lpstr>IV rok</vt:lpstr>
      <vt:lpstr>V rok</vt:lpstr>
      <vt:lpstr>VI rok</vt:lpstr>
      <vt:lpstr>RAZEM</vt:lpstr>
      <vt:lpstr> razem plan</vt:lpstr>
      <vt:lpstr>fakultety 1</vt:lpstr>
      <vt:lpstr>FAKULTETY </vt:lpstr>
      <vt:lpstr>KRAUM</vt:lpstr>
      <vt:lpstr>FAKULTETY</vt:lpstr>
      <vt:lpstr>KRAUM!_Toc382231539</vt:lpstr>
      <vt:lpstr>KRAUM!_Toc382231550</vt:lpstr>
      <vt:lpstr>KRAUM!_Toc382231561</vt:lpstr>
      <vt:lpstr>' razem plan'!Obszar_wydruku</vt:lpstr>
      <vt:lpstr>'I rok'!Obszar_wydruku</vt:lpstr>
      <vt:lpstr>'II rok'!Obszar_wydruku</vt:lpstr>
      <vt:lpstr>'III rok'!Obszar_wydruku</vt:lpstr>
      <vt:lpstr>'IV rok'!Obszar_wydruku</vt:lpstr>
      <vt:lpstr>'V rok'!Obszar_wydruku</vt:lpstr>
      <vt:lpstr>'VI rok'!Obszar_wydruku</vt:lpstr>
      <vt:lpstr>FAKULTETY!Tytuły_wydruku</vt:lpstr>
      <vt:lpstr>'FAKULTETY '!Tytuły_wydruku</vt:lpstr>
      <vt:lpstr>'I rok'!Tytuły_wydruku</vt:lpstr>
      <vt:lpstr>'II rok'!Tytuły_wydruku</vt:lpstr>
      <vt:lpstr>'III rok'!Tytuły_wydruku</vt:lpstr>
      <vt:lpstr>'IV rok'!Tytuły_wydruku</vt:lpstr>
      <vt:lpstr>RAZEM!Tytuły_wydruku</vt:lpstr>
      <vt:lpstr>'V rok'!Tytuły_wydruku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ug</dc:creator>
  <cp:keywords/>
  <dc:description/>
  <cp:lastModifiedBy>Marcin Bamburski</cp:lastModifiedBy>
  <cp:revision/>
  <dcterms:created xsi:type="dcterms:W3CDTF">2010-12-06T08:38:47Z</dcterms:created>
  <dcterms:modified xsi:type="dcterms:W3CDTF">2025-09-25T09:55:21Z</dcterms:modified>
  <cp:category/>
  <cp:contentStatus/>
</cp:coreProperties>
</file>